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7795" windowHeight="11820" activeTab="2"/>
  </bookViews>
  <sheets>
    <sheet name="ДК" sheetId="1" r:id="rId1"/>
    <sheet name="Фхд123" sheetId="2" r:id="rId2"/>
    <sheet name="фхд12" sheetId="3" r:id="rId3"/>
  </sheets>
  <externalReferences>
    <externalReference r:id="rId4"/>
  </externalReferences>
  <definedNames>
    <definedName name="_xlnm.Print_Area" localSheetId="0">ДК!$A$1:$I$47</definedName>
  </definedNames>
  <calcPr calcId="145621" refMode="R1C1"/>
</workbook>
</file>

<file path=xl/calcChain.xml><?xml version="1.0" encoding="utf-8"?>
<calcChain xmlns="http://schemas.openxmlformats.org/spreadsheetml/2006/main">
  <c r="F53" i="3" l="1"/>
  <c r="G53" i="3"/>
  <c r="H53" i="3"/>
  <c r="H51" i="3" l="1"/>
  <c r="G51" i="3"/>
  <c r="F51" i="3"/>
  <c r="E51" i="3"/>
  <c r="I51" i="3" s="1"/>
  <c r="I47" i="3" s="1"/>
  <c r="G49" i="3"/>
  <c r="F49" i="3"/>
  <c r="F47" i="3" s="1"/>
  <c r="E49" i="3"/>
  <c r="E47" i="3" s="1"/>
  <c r="H47" i="3"/>
  <c r="G47" i="3"/>
  <c r="H46" i="3"/>
  <c r="G46" i="3"/>
  <c r="F46" i="3"/>
  <c r="E46" i="3"/>
  <c r="I46" i="3" s="1"/>
  <c r="H42" i="3"/>
  <c r="G42" i="3"/>
  <c r="G35" i="3" s="1"/>
  <c r="F42" i="3"/>
  <c r="E42" i="3"/>
  <c r="I42" i="3" s="1"/>
  <c r="E41" i="3"/>
  <c r="I41" i="3" s="1"/>
  <c r="E40" i="3"/>
  <c r="I40" i="3" s="1"/>
  <c r="E39" i="3"/>
  <c r="I39" i="3" s="1"/>
  <c r="E38" i="3"/>
  <c r="I38" i="3" s="1"/>
  <c r="E37" i="3"/>
  <c r="I37" i="3" s="1"/>
  <c r="I35" i="3" s="1"/>
  <c r="H35" i="3"/>
  <c r="F35" i="3"/>
  <c r="E34" i="3"/>
  <c r="I34" i="3" s="1"/>
  <c r="E32" i="3"/>
  <c r="I32" i="3" s="1"/>
  <c r="I31" i="3" s="1"/>
  <c r="H31" i="3"/>
  <c r="G31" i="3"/>
  <c r="F31" i="3"/>
  <c r="I30" i="3"/>
  <c r="E29" i="3"/>
  <c r="I29" i="3" s="1"/>
  <c r="E27" i="3"/>
  <c r="I27" i="3" s="1"/>
  <c r="I26" i="3" s="1"/>
  <c r="I24" i="3" s="1"/>
  <c r="H26" i="3"/>
  <c r="G26" i="3"/>
  <c r="G24" i="3" s="1"/>
  <c r="G22" i="3" s="1"/>
  <c r="G8" i="3" s="1"/>
  <c r="G6" i="3" s="1"/>
  <c r="F26" i="3"/>
  <c r="H24" i="3"/>
  <c r="H22" i="3" s="1"/>
  <c r="H8" i="3" s="1"/>
  <c r="H6" i="3" s="1"/>
  <c r="F24" i="3"/>
  <c r="F22" i="3" s="1"/>
  <c r="F8" i="3" s="1"/>
  <c r="F6" i="3" s="1"/>
  <c r="I16" i="3"/>
  <c r="F16" i="3"/>
  <c r="E16" i="3" s="1"/>
  <c r="E15" i="3"/>
  <c r="E14" i="3"/>
  <c r="E13" i="3"/>
  <c r="E11" i="3" s="1"/>
  <c r="I11" i="3"/>
  <c r="H11" i="3"/>
  <c r="G11" i="3"/>
  <c r="F11" i="3"/>
  <c r="E10" i="3"/>
  <c r="E26" i="3" l="1"/>
  <c r="E24" i="3" s="1"/>
  <c r="E31" i="3"/>
  <c r="I22" i="3"/>
  <c r="I8" i="3" s="1"/>
  <c r="I6" i="3" s="1"/>
  <c r="I53" i="3" s="1"/>
  <c r="E35" i="3"/>
  <c r="E22" i="3" l="1"/>
  <c r="E8" i="3" s="1"/>
  <c r="E6" i="3" s="1"/>
  <c r="E53" i="3" s="1"/>
</calcChain>
</file>

<file path=xl/sharedStrings.xml><?xml version="1.0" encoding="utf-8"?>
<sst xmlns="http://schemas.openxmlformats.org/spreadsheetml/2006/main" count="206" uniqueCount="161">
  <si>
    <t>Приложение № 1</t>
  </si>
  <si>
    <t>к Порядку составления и утверждения плана</t>
  </si>
  <si>
    <t>финансово-хозяйственной деятельности</t>
  </si>
  <si>
    <t xml:space="preserve">муниципальных бюджетных учреждений, </t>
  </si>
  <si>
    <t xml:space="preserve">в отношении которых Управления культуры </t>
  </si>
  <si>
    <t xml:space="preserve">Администрации Эвенкийского муниципального района </t>
  </si>
  <si>
    <t>осуществляет функции и полномочия учредителя</t>
  </si>
  <si>
    <t>УТВЕРЖДАЮ</t>
  </si>
  <si>
    <t>Руководитель Управления Культуры ЭМР Красноярского края</t>
  </si>
  <si>
    <t>(наименование должности лица, утверждающего документ)</t>
  </si>
  <si>
    <t>Подполенок М.В.</t>
  </si>
  <si>
    <r>
      <t xml:space="preserve">                       </t>
    </r>
    <r>
      <rPr>
        <sz val="10"/>
        <rFont val="Times New Roman"/>
        <family val="1"/>
        <charset val="204"/>
      </rPr>
      <t>(подпись)              (расшифровка подписи)</t>
    </r>
  </si>
  <si>
    <t xml:space="preserve">                                 "____01__" __________01_________ 2016____ г.</t>
  </si>
  <si>
    <t>План финансово-хозяйственной деятельности</t>
  </si>
  <si>
    <t>на 2016 год и плановый период 2017 и 2018 годов</t>
  </si>
  <si>
    <t>Наименование учреждения: ___________________________________________________</t>
  </si>
  <si>
    <t>МБУК "Эвенкийский районный культурно-досуговый центр"</t>
  </si>
  <si>
    <t>Наименование подразделения: _________________________________________________</t>
  </si>
  <si>
    <t>Наименование органа, осуществляющего функции и полномочия учредителя:</t>
  </si>
  <si>
    <t>Управление культуры администрации ЭМР</t>
  </si>
  <si>
    <t>Адрес фактического местонахождения учреждения:</t>
  </si>
  <si>
    <t>648000 Красноярский край Эвенкийский район п. Тура ул. Советская,10</t>
  </si>
  <si>
    <t>ИНН учреждения ____________________ КПП учреждения ________________________</t>
  </si>
  <si>
    <t>КПП учреждения</t>
  </si>
  <si>
    <t>Наименование единиц измерения (код по ОКЕИ):_________________________________</t>
  </si>
  <si>
    <t>I. Сведения о деятельности</t>
  </si>
  <si>
    <t>муниципального бюджетного учреждения</t>
  </si>
  <si>
    <t>1.1. Цели    деятельности   муниципального  бюджетного учреждения:</t>
  </si>
  <si>
    <t>Учреждение создано в целях удовлетворения духовных потребностей населения, воспитания всесторонне развитой, общественно активной личности, создания условий для развития народного творчества, совершенствования эстетического воспитания, реализации интеллектуального, творческого потенциала жителей Эвенкийского муниципального района, организации культурного досуга населения, сохранения и развития культурных ценностей и памятников истории и культуры.</t>
  </si>
  <si>
    <t>1.2. Виды   деятельности   муниципального  бюджетного учреждения:</t>
  </si>
  <si>
    <t>• организация и проведение смотров, конкурсов, фестивалей, ярмарок изделий прикладного искусства,  конференций, районных зональных мероприятий  в области народного творчества;
• участие в подготовке специалистов учреждений культуры, руководителей самодеятельных коллективов;
• прогнозирование, разработка и своевременная реализация основных направлений, а  также форм и методов деятельности клубных учреждений в развитии народного творчества;
• возрождение эвенкийских, якутских, кето и других народных промыслов, сохранение и развитие фольклора, народных праздников и обрядов, народной национальной культуры;
• осуществление в установленном порядке издательской деятельности: выпуск информационной, репертуарной, методической литературы и рекламных материалов по вопросам досуговой деятельности, развития народного творчества;
• координация деятельности учреждений культуры, творческих организаций и союзов независимо от ведомственной принадлежности в сфере развития народного творчества, сохранения и возрождения традиционной народной культуры;
• оказание методической и практической помощи клубным учреждениям, предприятиям и организациям сферы культуры, творческим союзам, по вопросам, входящим в компетенцию учреждения;
• осуществление в порядке, установленном действующим законодательством внеэкономической гастрольной и выставочной деятельности, обмен делегациями работников культуры;
• приобретение произведений самодеятельного, изобразительного, прикладного, музыкального, драматического искусства, изделий мастеров традиционных промыслов и ремесел.
• создание народных коллективов, студий, товариществ, обществ, клубов, коллективов и объединений по интересам, самодеятельного художественного и технического творчества,  другие формирования (в том числе платные);
• организация работы театрально-зрелищных, танцевально-развлекательных, выставочных,  обрядов, ритуалов, демонстрация кино-видеофильмов, кабинетов технических средств, научно-технического творчества, художественно-оформительских, иных мастерских, гостиных, студий звуко- и видеозаписи, кино-фотолабораторий, кафе, буфетов и других подразделений культурно-досугового назначения;
• подготовка и проведение тематических, театрально-концертных, танцевально-развлекательных, игровых, информационно-выставочных, ритуально-обрядных, литературно-художественных, видео-, компьютерных и других  культурно-досуговых программ;
• организация  проведения тематических мероприятий, спектаклей, концертов, праздников, театрализованных представлений, карнавалов, балов, кинофестивалей, дискотек, детских утренников, лотерей, шоу-программ, в установленном порядке аукционов, выставок-продаж произведений живописи, скульптуры, графики, декоративно-прикладного искусства и других мероприятий;
• привлечение в установленном порядке для проведения культурно-досуговых мероприятий профессиональных коллективов и исполнителей, сценаристов, режиссеров, хормейстеров, балетмейстеров и других специалистов по жанрам и видам деятельности;
• проведение социологических опросов с целью выявления культурно-досуговых запросов населения;
• организация выполнения работ (услуг), реализация творческой продукции, проведение мероприятий по договору с государственными, общественными организациями, учреждениями и отдельными гражданами;
• оказание услуг по предоставлению в прокат костюмов, музыкальных инструментов и аппаратуры;
• проведение мероприятий по повышению творческой квалификации клубных специалистов;
• содействие образованию национальных культурных обществ;
• пропаганда лучших произведений отечественного и зарубежного киноискусства, творчества киноактеров, кинорежиссеров и других деятелей кино;
• создание фонда художественных и документальных кино, видео фильмов Эвенкийского муниципального  района;
• обеспечение условий максимального благоприятствования в продвижении и отечественных фильмов, получивших государственную поддержку в производстве и прокате, создание гарантий их доступности для широкой зрительской аудитории, повышения конкурентоспособности российских фильмов в прокате;
• совершенствование качества кинообслуживания населения;
• реализация программы льготного кинообслуживания  и проведение благотворительных сеансов для отдельных категорий населения: пенсионеров, инвалидов, детей-сирот, учащихся школ – интернатов и др.;
• проведение премьерных показов, кино недель, ретроспективных показов отечественных фильмов, творческих встреч и других мероприятий;
• использует иные виды деятельности, не запрещенные законодательством.
___________________________________________________________________</t>
  </si>
  <si>
    <t>1.3. Перечень услуг (работ), осуществляемых на платной основе:</t>
  </si>
  <si>
    <r>
      <t xml:space="preserve">  -</t>
    </r>
    <r>
      <rPr>
        <sz val="12"/>
        <rFont val="Times New Roman"/>
        <family val="1"/>
        <charset val="204"/>
      </rPr>
      <t xml:space="preserve"> организация и проведение вечеров отдыха, танцевальных и других вечеров, праздников, встреч, гражданских и семейных обрядов, литературно-музыкальных гостиных, балов, дискотек, концертов, спектаклей и других культурно-досуговых мероприятий, в том числе по заявкам организаций, предприятий и отдельных граждан;
- предоставление оркестров, ансамблей, самодеятельных художественных коллективов и отдельных исполнителей для семейных и гражданских праздников и торжеств;
- занятие в платных кружках, студиях, на курсах;
- оказание консультативной, методической и организационно-творческой помощи в подготовке и проведении культурно-досуговых мероприятий;
- предоставление услуг по прокату сценических костюмов, культурного и другого инвентаря,  звукоусилительной и осветительной аппаратуры и другого профильного оборудования, изготовление сценических костюмов, обуви, реквизита;
- предоставление игровых комнат для детей (с воспитателем на время проведения мероприятий для взрослых);
- организация в установленном порядке работы спортивно-оздоровительных клубов и секций, групп туризма и здоровья, компьютерных клубов, и других подобных игровых и развлекательных досуговых объектов;
- организация и проведение ярмарок, лотерей, аукционов, выставок-продаж;
- предоставление помещений в аренду;
- иные виды предпринимательской деятельности, содействующие достижению целей Учреждения.
- кино-видео показ отечественных и зарубежных видео фильмов.
          </t>
    </r>
  </si>
  <si>
    <t>II. Показатели финансового состояния учреждения</t>
  </si>
  <si>
    <t>ЭРКДЦ</t>
  </si>
  <si>
    <t>Наименование показателя</t>
  </si>
  <si>
    <t>Сумма, руб.</t>
  </si>
  <si>
    <t>I. Нефинансовые активы, всего:</t>
  </si>
  <si>
    <t>из них:</t>
  </si>
  <si>
    <t>1.1. Общая балансовая стоимость недвижимого муниципального имущества, всего</t>
  </si>
  <si>
    <t>в том числе:</t>
  </si>
  <si>
    <t>1.1.1. Стоимость имущества, закрепленного собственником имущества за районным муниципальным бюджетным учреждением на праве оперативного управления</t>
  </si>
  <si>
    <t>1.1.2. Стоимость имущества, приобретенного районным муниципальным бюджетным учреждением за счет выделенных собственником имущества учреждения средств</t>
  </si>
  <si>
    <t>1.1.3. Стоимость имущества, приобретенного районным муниципальным бюджетным учреждением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</si>
  <si>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</si>
  <si>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государственного имущества, всего</t>
  </si>
  <si>
    <t>1.2.1. Общая балансовая стоимость особо ценного движимого имущества</t>
  </si>
  <si>
    <t>1.2.2. Остаточная стоимость особо ценного движимого имущества</t>
  </si>
  <si>
    <t>II. Финансовые активы, всего</t>
  </si>
  <si>
    <r>
      <t>2.1. Дебиторская задолженность по доходам, полученным за счет средств</t>
    </r>
    <r>
      <rPr>
        <sz val="11"/>
        <color indexed="10"/>
        <rFont val="Times New Roman"/>
        <family val="1"/>
        <charset val="204"/>
      </rPr>
      <t xml:space="preserve"> </t>
    </r>
    <r>
      <rPr>
        <sz val="11"/>
        <rFont val="Times New Roman"/>
        <family val="1"/>
        <charset val="204"/>
      </rPr>
      <t>районного бюджета</t>
    </r>
  </si>
  <si>
    <t>2.2. Дебиторская задолженность по выданным авансам, полученным за счет средств районного бюджета всего:</t>
  </si>
  <si>
    <t>2.2.1. По выданным авансам на услуги связи</t>
  </si>
  <si>
    <t>2.2.2. По выданным авансам на транспортные услуги</t>
  </si>
  <si>
    <t>2.2.3. По выданным авансам на коммунальные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</si>
  <si>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</si>
  <si>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</si>
  <si>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</si>
  <si>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2.2.7. По выданным авансам на приобретение нематериальных активов</t>
  </si>
  <si>
    <t>2.2.8. По выданным авансам на приобретение непроизведенных активов</t>
  </si>
  <si>
    <t>2.2.9. По выданным авансам на приобретение материальных запасов</t>
  </si>
  <si>
    <t>2.2.10. По выданным авансам на прочие расходы</t>
  </si>
  <si>
    <t>2.3. Дебиторская задолженность по выданным авансам за счет доходов, полученных от платной и иной приносящей доход деятельности, всего:</t>
  </si>
  <si>
    <t>2.3.1. По выданным авансам на услуги связи</t>
  </si>
  <si>
    <t>2.3.2. По выданным авансам на транспортные услуги</t>
  </si>
  <si>
    <t>2.3.3. По выданным авансам на коммунальные услуги</t>
  </si>
  <si>
    <t>2.3.4. По выданным авансам на услуги по содержанию имущества</t>
  </si>
  <si>
    <t>2.3.5. По выданным авансам на прочие услуги</t>
  </si>
  <si>
    <t>2.3.6. По выданным авансам на приобретение основных средств</t>
  </si>
  <si>
    <t>2.3.7. По выданным авансам на приобретение нематериальных активов</t>
  </si>
  <si>
    <t>2.3.8. По выданным авансам на приобретение непроизведенных активов</t>
  </si>
  <si>
    <t>2.3.9. По выданным авансам на приобретение материальных запасов</t>
  </si>
  <si>
    <t>2.3.10. По выданным авансам на прочие расходы</t>
  </si>
  <si>
    <t>III. Обязательства, всего</t>
  </si>
  <si>
    <t>3.1. Просроченная кредиторская задолженность</t>
  </si>
  <si>
    <r>
      <t xml:space="preserve">3.2. Кредиторская задолженность по расчетам с поставщиками и подрядчиками за счет средств </t>
    </r>
    <r>
      <rPr>
        <sz val="11"/>
        <color indexed="10"/>
        <rFont val="Times New Roman"/>
        <family val="1"/>
        <charset val="204"/>
      </rPr>
      <t>районного</t>
    </r>
    <r>
      <rPr>
        <sz val="11"/>
        <rFont val="Times New Roman"/>
        <family val="1"/>
        <charset val="204"/>
      </rPr>
      <t xml:space="preserve"> бюджета, всего:</t>
    </r>
  </si>
  <si>
    <t>3.2.1. По начислениям на выплаты по оплате труда</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</si>
  <si>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</si>
  <si>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</si>
  <si>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</si>
  <si>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</si>
  <si>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</si>
  <si>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</si>
  <si>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3.2.8. По приобретению нематериальных активов</t>
  </si>
  <si>
    <t>3.2.9. По приобретению непроизведенных активов</t>
  </si>
  <si>
    <t>3.2.10. По приобретению материальных запасов</t>
  </si>
  <si>
    <t>3.2.11. По оплате прочих расходов</t>
  </si>
  <si>
    <t>3.2.12. По платежам в бюджет</t>
  </si>
  <si>
    <t>3.2.13. По прочим расчетам с кредиторами</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</si>
  <si>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</si>
  <si>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3.3.1. По начислениям на выплаты по оплате труда</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</si>
  <si>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</si>
  <si>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</si>
  <si>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</si>
  <si>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</si>
  <si>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</si>
  <si>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</si>
  <si>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3.3.8. По приобретению нематериальных активов</t>
  </si>
  <si>
    <t>3.3.9. По приобретению непроизведенных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</si>
  <si>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</si>
  <si>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</si>
  <si>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</si>
  <si>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</si>
  <si>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III. Показатели по поступлениям и выплатам учреждения</t>
  </si>
  <si>
    <t>Код по бюджетной классификации операции сектора государственного управления</t>
  </si>
  <si>
    <t>Всего</t>
  </si>
  <si>
    <t>в том числе</t>
  </si>
  <si>
    <t>I квартал</t>
  </si>
  <si>
    <t>II квартал</t>
  </si>
  <si>
    <t>III квартал</t>
  </si>
  <si>
    <t>IV квартал</t>
  </si>
  <si>
    <t>Планируемый остаток средств на начало планируемого года</t>
  </si>
  <si>
    <t>Х</t>
  </si>
  <si>
    <t>Поступления, всего:</t>
  </si>
  <si>
    <t>Субсидии на выполнение муниципального задания</t>
  </si>
  <si>
    <t>Бюджетные инвестиции</t>
  </si>
  <si>
    <t>Субсидии на иные цели</t>
  </si>
  <si>
    <t>Поступления от оказания муниципальным бюджетным учреждением услуг (выполнения работ), предоставление которых для физических и юридических лиц осуществляется на платной основе, всего</t>
  </si>
  <si>
    <t>Посещаемость киноцентра</t>
  </si>
  <si>
    <t>Посещаемость дискотек</t>
  </si>
  <si>
    <t>Посещаемость сувенирной мастерской</t>
  </si>
  <si>
    <t>Поступления от иной приносящей доход деятельности, всего:</t>
  </si>
  <si>
    <t>Поступления от реализации ценных бумаг</t>
  </si>
  <si>
    <t>Планируемый остаток средств на конец планируемого года</t>
  </si>
  <si>
    <t>Выплаты, всего:</t>
  </si>
  <si>
    <t>Оплата труда и начисления на выплаты по оплате труда, всего</t>
  </si>
  <si>
    <t>Заработная плата</t>
  </si>
  <si>
    <t>Оплата труда гражданских служащих</t>
  </si>
  <si>
    <t>увеличение на 7% с 1.10.2015 года</t>
  </si>
  <si>
    <t>доплата до мрот МРОТ</t>
  </si>
  <si>
    <t>Прочие выплаты</t>
  </si>
  <si>
    <t>Начисления на выплаты по оплате труда</t>
  </si>
  <si>
    <t>Оплата работ,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</si>
  <si>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</si>
  <si>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</si>
  <si>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</si>
  <si>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</si>
  <si>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</si>
  <si>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</si>
  <si>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Социальное обеспечение, всего</t>
  </si>
  <si>
    <t>Пособия по социальной помощи населению</t>
  </si>
  <si>
    <t>Прочие расходы</t>
  </si>
  <si>
    <t>Поступление нефинансовых активов, всего</t>
  </si>
  <si>
    <t>Увеличение стоимости основных средств</t>
  </si>
  <si>
    <t>Увеличение стоимости нематериальных активов</t>
  </si>
  <si>
    <t>Увеличение стоимости материальных запасов</t>
  </si>
  <si>
    <t>Справочно:</t>
  </si>
  <si>
    <t>Объем публичных обязательств, всего</t>
  </si>
  <si>
    <t>Руководитель муниципального</t>
  </si>
  <si>
    <t xml:space="preserve">                           бюджетного учреждения  (уполномоченное лицо)              _____________      __________________________                         </t>
  </si>
  <si>
    <t>Воробьева С.В.</t>
  </si>
  <si>
    <t xml:space="preserve">             </t>
  </si>
  <si>
    <t xml:space="preserve">                              (подпись)           (расшифровка подписи)</t>
  </si>
  <si>
    <t xml:space="preserve">Заместитель руководителя </t>
  </si>
  <si>
    <t xml:space="preserve">муниципального бюджетного </t>
  </si>
  <si>
    <t xml:space="preserve">                         учреждения по финансовым вопросам                                _____________                       __________________________</t>
  </si>
  <si>
    <t xml:space="preserve">Главный бухгалтер муниципального </t>
  </si>
  <si>
    <r>
      <t xml:space="preserve">                                  бюджетного учреждения                                                  ____________                                 </t>
    </r>
    <r>
      <rPr>
        <u/>
        <sz val="12"/>
        <rFont val="Times New Roman"/>
        <family val="1"/>
        <charset val="204"/>
      </rPr>
      <t>_Тютюбеева Л.В.</t>
    </r>
  </si>
  <si>
    <r>
      <t xml:space="preserve">Исполнитель                           ____________      </t>
    </r>
    <r>
      <rPr>
        <u/>
        <sz val="12"/>
        <rFont val="Times New Roman"/>
        <family val="1"/>
        <charset val="204"/>
      </rPr>
      <t>Тютюбеева Л.В.</t>
    </r>
  </si>
  <si>
    <t xml:space="preserve">                                           (подпись)           (расшифровка подписи)</t>
  </si>
  <si>
    <t>тел.31-329</t>
  </si>
  <si>
    <t>"___01__" _01________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</si>
</sst>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0"/>
  </numFmts>
  <fonts count="16" x14ac:knownFonts="1">
    <font>
      <sz val="10"/>
      <name val="Arial"/>
    </font>
    <font>
      <sz val="10"/>
      <name val="Arial"/>
    </font>
    <font>
      <b/>
      <sz val="12"/>
      <name val="Times New Roman"/>
      <family val="1"/>
      <charset val="204"/>
    </font>
    <font>
      <u/>
      <sz val="10"/>
      <color indexed="12"/>
      <name val="Arial"/>
      <family val="2"/>
      <charset val="204"/>
    </font>
    <font>
      <sz val="12"/>
      <name val="Times New Roman"/>
      <family val="1"/>
      <charset val="204"/>
    </font>
    <font>
      <sz val="12"/>
      <name val="Arial"/>
      <family val="2"/>
      <charset val="204"/>
    </font>
    <font>
      <b/>
      <sz val="10"/>
      <name val="Arial"/>
      <family val="2"/>
      <charset val="204"/>
    </font>
    <font>
      <sz val="10"/>
      <name val="Times New Roman"/>
      <family val="1"/>
      <charset val="204"/>
    </font>
    <font>
      <b/>
      <u/>
      <sz val="12"/>
      <name val="Times New Roman"/>
      <family val="1"/>
      <charset val="204"/>
    </font>
    <font>
      <u/>
      <sz val="10"/>
      <color indexed="12"/>
      <name val="Arial Cyr"/>
      <charset val="204"/>
    </font>
    <font>
      <sz val="10"/>
      <name val="Arial Cyr"/>
      <charset val="204"/>
    </font>
    <font>
      <sz val="10"/>
      <name val="Arial"/>
      <family val="2"/>
      <charset val="204"/>
    </font>
    <font>
      <sz val="12"/>
      <name val="Times New Roman Cyr"/>
      <charset val="204"/>
    </font>
    <font>
      <sz val="11"/>
      <name val="Times New Roman"/>
      <family val="1"/>
      <charset val="204"/>
    </font>
    <font>
      <sz val="11"/>
      <color indexed="10"/>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xf numFmtId="0" fontId="11" fillId="0" borderId="0"/>
    <xf numFmtId="0" fontId="12" fillId="0" borderId="0"/>
    <xf numFmtId="0" fontId="11" fillId="0" borderId="0"/>
    <xf numFmtId="0" fontId="11" fillId="0" borderId="0"/>
    <xf numFmtId="0" fontId="1" fillId="0" borderId="0"/>
    <xf numFmtId="9" fontId="1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62">
    <xf numFmtId="0" fontId="0" fillId="0" borderId="0" xfId="0"/>
    <xf numFmtId="0" fontId="2" fillId="0" borderId="0" xfId="0" applyFont="1" applyAlignment="1">
      <alignment horizontal="right"/>
    </xf>
    <xf numFmtId="0" fontId="3" fillId="0" borderId="0" xfId="1" applyAlignment="1" applyProtection="1">
      <alignment horizontal="right"/>
    </xf>
    <xf numFmtId="0" fontId="4" fillId="0" borderId="0" xfId="0" applyFont="1" applyAlignment="1">
      <alignment horizontal="justify"/>
    </xf>
    <xf numFmtId="0" fontId="5" fillId="0" borderId="0" xfId="0" applyFont="1"/>
    <xf numFmtId="0" fontId="7" fillId="0" borderId="0" xfId="0" applyFont="1" applyAlignment="1">
      <alignment horizontal="right"/>
    </xf>
    <xf numFmtId="0" fontId="4" fillId="0" borderId="0" xfId="0" applyFont="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xf numFmtId="0" fontId="2" fillId="0" borderId="0" xfId="0" applyFont="1"/>
    <xf numFmtId="0" fontId="6" fillId="0" borderId="0" xfId="0" applyFont="1"/>
    <xf numFmtId="0" fontId="2" fillId="0" borderId="0" xfId="0" applyFont="1" applyAlignment="1">
      <alignment horizontal="left"/>
    </xf>
    <xf numFmtId="0" fontId="4" fillId="0" borderId="0" xfId="0" applyFont="1" applyAlignment="1"/>
    <xf numFmtId="0" fontId="13" fillId="0" borderId="2" xfId="0" applyFont="1" applyBorder="1" applyAlignment="1">
      <alignment horizontal="center" vertical="top" wrapText="1"/>
    </xf>
    <xf numFmtId="0" fontId="13" fillId="0" borderId="2" xfId="0" applyFont="1" applyBorder="1" applyAlignment="1">
      <alignment horizontal="left" vertical="top" wrapText="1"/>
    </xf>
    <xf numFmtId="4" fontId="13" fillId="0" borderId="2" xfId="0" applyNumberFormat="1" applyFont="1" applyBorder="1" applyAlignment="1">
      <alignment horizontal="center" vertical="top" wrapText="1"/>
    </xf>
    <xf numFmtId="0" fontId="13" fillId="0" borderId="2" xfId="0" applyFont="1" applyBorder="1" applyAlignment="1">
      <alignment vertical="top" wrapText="1"/>
    </xf>
    <xf numFmtId="4" fontId="0" fillId="0" borderId="2" xfId="0" applyNumberFormat="1" applyBorder="1"/>
    <xf numFmtId="4" fontId="0" fillId="2" borderId="2" xfId="0" applyNumberFormat="1" applyFill="1" applyBorder="1" applyAlignment="1">
      <alignment horizontal="center"/>
    </xf>
    <xf numFmtId="4" fontId="11" fillId="0" borderId="2" xfId="0" applyNumberFormat="1" applyFont="1" applyBorder="1" applyAlignment="1">
      <alignment horizontal="center"/>
    </xf>
    <xf numFmtId="4" fontId="0" fillId="0" borderId="2" xfId="0" applyNumberFormat="1" applyBorder="1" applyAlignment="1">
      <alignment horizontal="center"/>
    </xf>
    <xf numFmtId="4" fontId="0" fillId="2" borderId="2" xfId="0" applyNumberFormat="1" applyFill="1" applyBorder="1"/>
    <xf numFmtId="0" fontId="0" fillId="0" borderId="2" xfId="0" applyBorder="1"/>
    <xf numFmtId="0" fontId="4" fillId="0" borderId="0" xfId="0" applyFont="1" applyAlignment="1">
      <alignment horizontal="center"/>
    </xf>
    <xf numFmtId="0" fontId="4" fillId="0" borderId="2" xfId="0" applyFont="1" applyBorder="1" applyAlignment="1">
      <alignment horizontal="center" wrapText="1"/>
    </xf>
    <xf numFmtId="0" fontId="2" fillId="0" borderId="2" xfId="0" applyFont="1" applyBorder="1" applyAlignment="1">
      <alignment horizontal="center" vertical="top" wrapText="1"/>
    </xf>
    <xf numFmtId="0" fontId="4" fillId="0" borderId="2" xfId="0" applyFont="1" applyBorder="1" applyAlignment="1">
      <alignment horizontal="center" vertical="top" wrapText="1"/>
    </xf>
    <xf numFmtId="4" fontId="2" fillId="0" borderId="2" xfId="0" applyNumberFormat="1" applyFont="1" applyBorder="1" applyAlignment="1">
      <alignment vertical="top" wrapText="1"/>
    </xf>
    <xf numFmtId="4" fontId="4" fillId="0" borderId="2" xfId="0" applyNumberFormat="1" applyFont="1" applyBorder="1" applyAlignment="1">
      <alignment vertical="top" wrapText="1"/>
    </xf>
    <xf numFmtId="0" fontId="4" fillId="0" borderId="2" xfId="0" applyFont="1" applyBorder="1" applyAlignment="1">
      <alignment vertical="top" wrapText="1"/>
    </xf>
    <xf numFmtId="0" fontId="2" fillId="0" borderId="2" xfId="0" applyFont="1" applyBorder="1" applyAlignment="1">
      <alignment horizontal="center" wrapText="1"/>
    </xf>
    <xf numFmtId="4" fontId="6" fillId="0" borderId="0" xfId="0" applyNumberFormat="1" applyFont="1"/>
    <xf numFmtId="4" fontId="0" fillId="0" borderId="0" xfId="0" applyNumberFormat="1"/>
    <xf numFmtId="165" fontId="0" fillId="0" borderId="0" xfId="0" applyNumberFormat="1"/>
    <xf numFmtId="4" fontId="4" fillId="0" borderId="2" xfId="0" applyNumberFormat="1" applyFont="1" applyFill="1" applyBorder="1" applyAlignment="1">
      <alignment vertical="top" wrapText="1"/>
    </xf>
    <xf numFmtId="0" fontId="7" fillId="0" borderId="0" xfId="0" applyFont="1" applyAlignment="1">
      <alignment wrapText="1"/>
    </xf>
    <xf numFmtId="165" fontId="7" fillId="0" borderId="0" xfId="0" applyNumberFormat="1" applyFont="1" applyAlignment="1">
      <alignment wrapText="1"/>
    </xf>
    <xf numFmtId="4" fontId="2" fillId="0" borderId="2" xfId="0" applyNumberFormat="1" applyFont="1" applyFill="1" applyBorder="1" applyAlignment="1">
      <alignment vertical="top" wrapText="1"/>
    </xf>
    <xf numFmtId="0" fontId="2" fillId="0" borderId="0" xfId="0" applyFont="1" applyAlignment="1">
      <alignment horizontal="left" wrapText="1"/>
    </xf>
    <xf numFmtId="0" fontId="4" fillId="0" borderId="0" xfId="0" applyFont="1" applyAlignment="1"/>
    <xf numFmtId="0" fontId="6" fillId="0" borderId="0" xfId="0" applyFont="1" applyBorder="1" applyAlignment="1">
      <alignment horizontal="center"/>
    </xf>
    <xf numFmtId="0" fontId="0" fillId="0" borderId="1" xfId="0" applyBorder="1" applyAlignment="1"/>
    <xf numFmtId="0" fontId="5" fillId="0" borderId="1" xfId="0" applyFont="1" applyBorder="1" applyAlignment="1">
      <alignment horizontal="right"/>
    </xf>
    <xf numFmtId="0" fontId="2" fillId="0" borderId="0" xfId="0" applyFont="1" applyAlignment="1">
      <alignment horizontal="center"/>
    </xf>
    <xf numFmtId="0" fontId="2" fillId="0" borderId="0" xfId="0" applyFont="1" applyAlignment="1"/>
    <xf numFmtId="0" fontId="8" fillId="0" borderId="0" xfId="0" applyFont="1" applyAlignment="1">
      <alignment horizontal="left"/>
    </xf>
    <xf numFmtId="0" fontId="0" fillId="0" borderId="0" xfId="0" applyAlignment="1"/>
    <xf numFmtId="0" fontId="4" fillId="0" borderId="0" xfId="0" applyFont="1" applyAlignment="1">
      <alignment horizontal="justify"/>
    </xf>
    <xf numFmtId="0" fontId="4" fillId="0" borderId="0" xfId="0" applyFont="1" applyAlignment="1">
      <alignment horizontal="left" wrapText="1"/>
    </xf>
    <xf numFmtId="0" fontId="4"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2" fillId="0" borderId="0" xfId="0" applyFont="1" applyAlignment="1">
      <alignment horizontal="left"/>
    </xf>
    <xf numFmtId="0" fontId="4" fillId="0" borderId="2" xfId="0" applyFont="1" applyBorder="1" applyAlignment="1">
      <alignment horizontal="center" wrapText="1"/>
    </xf>
  </cellXfs>
  <cellStyles count="12">
    <cellStyle name="Гиперссылка 2" xfId="1"/>
    <cellStyle name="Гиперссылка 2 2" xfId="2"/>
    <cellStyle name="Обычный" xfId="0" builtinId="0"/>
    <cellStyle name="Обычный 2" xfId="3"/>
    <cellStyle name="Обычный 2 2" xfId="4"/>
    <cellStyle name="Обычный 3" xfId="5"/>
    <cellStyle name="Обычный 3 2" xfId="6"/>
    <cellStyle name="Обычный 4" xfId="7"/>
    <cellStyle name="Обычный 5" xfId="8"/>
    <cellStyle name="Процентный 2" xfId="9"/>
    <cellStyle name="Процентный 4" xfId="10"/>
    <cellStyle name="Финансовый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dsuhinGG/Desktop/&#1056;&#1072;&#1073;.&#1076;&#1086;&#1082;&#1091;&#1084;.%202016%20&#1075;&#1086;&#1076;/&#1057;&#1052;&#1045;&#1058;&#1067;%202016%20&#1075;&#1086;&#1076;/&#1057;&#1084;&#1077;&#1090;&#1072;%20&#1044;&#1050;%202016%20&#1075;&#1086;&#1076;/&#1057;&#1084;&#1077;&#1090;&#1072;%20&#1069;&#1056;&#1050;&#1044;&#1062;%20&#1085;&#1072;%202016%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ДК"/>
      <sheetName val="Фхд123"/>
      <sheetName val="фхд12"/>
      <sheetName val="приложение №2"/>
      <sheetName val="Анализ сметы"/>
      <sheetName val="штат "/>
      <sheetName val="анализ шт персонала"/>
      <sheetName val="основной персонал"/>
      <sheetName val="тех пперсонал"/>
      <sheetName val="210"/>
      <sheetName val="221"/>
      <sheetName val="221+"/>
      <sheetName val="222"/>
      <sheetName val="223"/>
      <sheetName val="224"/>
      <sheetName val="225"/>
      <sheetName val="226"/>
      <sheetName val="290"/>
      <sheetName val="310"/>
      <sheetName val="340"/>
    </sheetNames>
    <sheetDataSet>
      <sheetData sheetId="0" refreshError="1"/>
      <sheetData sheetId="1" refreshError="1"/>
      <sheetData sheetId="2" refreshError="1"/>
      <sheetData sheetId="3" refreshError="1"/>
      <sheetData sheetId="4">
        <row r="10">
          <cell r="M10">
            <v>33958672.843913317</v>
          </cell>
        </row>
        <row r="12">
          <cell r="M12">
            <v>4761109.8600000003</v>
          </cell>
        </row>
        <row r="20">
          <cell r="M20">
            <v>10255519.198861821</v>
          </cell>
        </row>
        <row r="22">
          <cell r="M22">
            <v>1437855.1441255207</v>
          </cell>
        </row>
        <row r="24">
          <cell r="M24">
            <v>662510.54999999993</v>
          </cell>
        </row>
        <row r="25">
          <cell r="M25">
            <v>3265533.15</v>
          </cell>
        </row>
        <row r="29">
          <cell r="M29">
            <v>25779709.579999998</v>
          </cell>
        </row>
        <row r="35">
          <cell r="M35">
            <v>135600</v>
          </cell>
        </row>
        <row r="36">
          <cell r="M36">
            <v>901053.19616781501</v>
          </cell>
        </row>
        <row r="41">
          <cell r="M41">
            <v>2464076.6</v>
          </cell>
        </row>
        <row r="48">
          <cell r="M48">
            <v>295275.88</v>
          </cell>
        </row>
        <row r="51">
          <cell r="M51">
            <v>387000</v>
          </cell>
        </row>
        <row r="58">
          <cell r="M58">
            <v>884111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view="pageBreakPreview" topLeftCell="A13" zoomScale="85" zoomScaleNormal="100" zoomScaleSheetLayoutView="85" workbookViewId="0">
      <selection activeCell="E27" sqref="E27"/>
    </sheetView>
  </sheetViews>
  <sheetFormatPr defaultRowHeight="12.75" x14ac:dyDescent="0.2"/>
  <cols>
    <col min="7" max="7" width="9.28515625" customWidth="1"/>
    <col min="8" max="8" width="43.42578125" customWidth="1"/>
    <col min="9" max="9" width="9.140625" customWidth="1"/>
  </cols>
  <sheetData>
    <row r="1" spans="5:9" ht="15.75" x14ac:dyDescent="0.25">
      <c r="I1" s="1" t="s">
        <v>0</v>
      </c>
    </row>
    <row r="2" spans="5:9" x14ac:dyDescent="0.2">
      <c r="I2" s="2" t="s">
        <v>1</v>
      </c>
    </row>
    <row r="3" spans="5:9" ht="15.75" x14ac:dyDescent="0.25">
      <c r="I3" s="1" t="s">
        <v>2</v>
      </c>
    </row>
    <row r="4" spans="5:9" ht="15.75" x14ac:dyDescent="0.25">
      <c r="I4" s="1" t="s">
        <v>3</v>
      </c>
    </row>
    <row r="5" spans="5:9" ht="15.75" x14ac:dyDescent="0.25">
      <c r="I5" s="1" t="s">
        <v>4</v>
      </c>
    </row>
    <row r="6" spans="5:9" ht="15.75" x14ac:dyDescent="0.25">
      <c r="I6" s="1" t="s">
        <v>5</v>
      </c>
    </row>
    <row r="7" spans="5:9" ht="15.75" x14ac:dyDescent="0.25">
      <c r="I7" s="1" t="s">
        <v>6</v>
      </c>
    </row>
    <row r="8" spans="5:9" ht="15.75" x14ac:dyDescent="0.25">
      <c r="I8" s="3"/>
    </row>
    <row r="9" spans="5:9" ht="15.75" x14ac:dyDescent="0.25">
      <c r="I9" s="1" t="s">
        <v>7</v>
      </c>
    </row>
    <row r="10" spans="5:9" ht="15" x14ac:dyDescent="0.2">
      <c r="I10" s="4"/>
    </row>
    <row r="11" spans="5:9" ht="15.75" customHeight="1" x14ac:dyDescent="0.2">
      <c r="G11" s="41" t="s">
        <v>8</v>
      </c>
      <c r="H11" s="41"/>
      <c r="I11" s="41"/>
    </row>
    <row r="12" spans="5:9" x14ac:dyDescent="0.2">
      <c r="I12" s="5" t="s">
        <v>9</v>
      </c>
    </row>
    <row r="13" spans="5:9" ht="15" x14ac:dyDescent="0.2">
      <c r="I13" s="4"/>
    </row>
    <row r="14" spans="5:9" ht="15" x14ac:dyDescent="0.2">
      <c r="E14" s="42"/>
      <c r="F14" s="42"/>
      <c r="G14" s="43" t="s">
        <v>10</v>
      </c>
      <c r="H14" s="43"/>
      <c r="I14" s="43"/>
    </row>
    <row r="15" spans="5:9" ht="15.75" x14ac:dyDescent="0.25">
      <c r="I15" s="6" t="s">
        <v>11</v>
      </c>
    </row>
    <row r="16" spans="5:9" ht="15" x14ac:dyDescent="0.2">
      <c r="I16" s="4"/>
    </row>
    <row r="17" spans="1:10" ht="15.75" x14ac:dyDescent="0.25">
      <c r="I17" s="6" t="s">
        <v>12</v>
      </c>
    </row>
    <row r="20" spans="1:10" ht="15.75" x14ac:dyDescent="0.25">
      <c r="A20" s="44" t="s">
        <v>13</v>
      </c>
      <c r="B20" s="44"/>
      <c r="C20" s="44"/>
      <c r="D20" s="44"/>
      <c r="E20" s="44"/>
      <c r="F20" s="44"/>
      <c r="G20" s="44"/>
      <c r="H20" s="44"/>
      <c r="I20" s="44"/>
      <c r="J20" s="44"/>
    </row>
    <row r="21" spans="1:10" ht="15.75" x14ac:dyDescent="0.25">
      <c r="A21" s="44" t="s">
        <v>14</v>
      </c>
      <c r="B21" s="44"/>
      <c r="C21" s="44"/>
      <c r="D21" s="44"/>
      <c r="E21" s="44"/>
      <c r="F21" s="44"/>
      <c r="G21" s="44"/>
      <c r="H21" s="44"/>
      <c r="I21" s="44"/>
      <c r="J21" s="44"/>
    </row>
    <row r="22" spans="1:10" ht="15" x14ac:dyDescent="0.2">
      <c r="A22" s="7"/>
    </row>
    <row r="23" spans="1:10" s="9" customFormat="1" ht="15.75" x14ac:dyDescent="0.25">
      <c r="A23" s="8" t="s">
        <v>15</v>
      </c>
      <c r="D23" s="45" t="s">
        <v>16</v>
      </c>
      <c r="E23" s="45"/>
      <c r="F23" s="45"/>
      <c r="G23" s="45"/>
      <c r="H23" s="45"/>
      <c r="I23" s="45"/>
      <c r="J23" s="45"/>
    </row>
    <row r="24" spans="1:10" ht="15.75" x14ac:dyDescent="0.25">
      <c r="A24" s="8"/>
    </row>
    <row r="25" spans="1:10" ht="15.75" x14ac:dyDescent="0.25">
      <c r="A25" s="8" t="s">
        <v>17</v>
      </c>
    </row>
    <row r="26" spans="1:10" ht="15.75" x14ac:dyDescent="0.25">
      <c r="A26" s="8"/>
    </row>
    <row r="27" spans="1:10" ht="15.75" x14ac:dyDescent="0.25">
      <c r="A27" s="8" t="s">
        <v>18</v>
      </c>
    </row>
    <row r="28" spans="1:10" ht="15.75" x14ac:dyDescent="0.25">
      <c r="A28" s="8"/>
      <c r="B28" s="10" t="s">
        <v>19</v>
      </c>
      <c r="C28" s="11"/>
      <c r="D28" s="11"/>
      <c r="E28" s="11"/>
    </row>
    <row r="29" spans="1:10" ht="15.75" x14ac:dyDescent="0.25">
      <c r="A29" s="8"/>
    </row>
    <row r="30" spans="1:10" ht="15.75" x14ac:dyDescent="0.25">
      <c r="A30" s="8" t="s">
        <v>20</v>
      </c>
    </row>
    <row r="31" spans="1:10" ht="15.75" x14ac:dyDescent="0.25">
      <c r="A31" s="12" t="s">
        <v>21</v>
      </c>
      <c r="B31" s="11"/>
      <c r="C31" s="11"/>
      <c r="D31" s="11"/>
      <c r="E31" s="11"/>
      <c r="F31" s="11"/>
      <c r="G31" s="11"/>
      <c r="H31" s="11"/>
    </row>
    <row r="32" spans="1:10" ht="15.75" x14ac:dyDescent="0.25">
      <c r="A32" s="8"/>
    </row>
    <row r="33" spans="1:9" s="9" customFormat="1" ht="15.75" x14ac:dyDescent="0.25">
      <c r="A33" s="8" t="s">
        <v>22</v>
      </c>
      <c r="C33" s="46">
        <v>8801009708</v>
      </c>
      <c r="D33" s="46"/>
      <c r="E33" s="9" t="s">
        <v>23</v>
      </c>
      <c r="G33" s="46">
        <v>880101001</v>
      </c>
      <c r="H33" s="46"/>
    </row>
    <row r="34" spans="1:9" ht="15.75" x14ac:dyDescent="0.25">
      <c r="A34" s="8"/>
    </row>
    <row r="35" spans="1:9" ht="15.75" x14ac:dyDescent="0.25">
      <c r="A35" s="8" t="s">
        <v>24</v>
      </c>
      <c r="G35" s="47"/>
      <c r="H35" s="47"/>
      <c r="I35" s="47"/>
    </row>
    <row r="36" spans="1:9" ht="15.75" x14ac:dyDescent="0.25">
      <c r="A36" s="8"/>
    </row>
    <row r="37" spans="1:9" ht="15.75" x14ac:dyDescent="0.25">
      <c r="A37" s="12" t="s">
        <v>25</v>
      </c>
    </row>
    <row r="38" spans="1:9" ht="15.75" x14ac:dyDescent="0.25">
      <c r="A38" s="12" t="s">
        <v>26</v>
      </c>
    </row>
    <row r="39" spans="1:9" ht="15.75" x14ac:dyDescent="0.25">
      <c r="A39" s="8"/>
    </row>
    <row r="40" spans="1:9" s="9" customFormat="1" ht="15.75" x14ac:dyDescent="0.25">
      <c r="A40" s="8" t="s">
        <v>27</v>
      </c>
    </row>
    <row r="41" spans="1:9" s="9" customFormat="1" ht="81.75" customHeight="1" x14ac:dyDescent="0.25">
      <c r="A41" s="48" t="s">
        <v>28</v>
      </c>
      <c r="B41" s="40"/>
      <c r="C41" s="40"/>
      <c r="D41" s="40"/>
      <c r="E41" s="40"/>
      <c r="F41" s="40"/>
      <c r="G41" s="40"/>
      <c r="H41" s="40"/>
    </row>
    <row r="42" spans="1:9" s="9" customFormat="1" ht="20.25" customHeight="1" x14ac:dyDescent="0.25">
      <c r="A42" s="3"/>
      <c r="B42" s="13"/>
      <c r="C42" s="13"/>
      <c r="D42" s="13"/>
      <c r="E42" s="13"/>
      <c r="F42" s="13"/>
      <c r="G42" s="13"/>
      <c r="H42" s="13"/>
    </row>
    <row r="43" spans="1:9" s="9" customFormat="1" ht="24.75" customHeight="1" x14ac:dyDescent="0.25">
      <c r="A43" s="8" t="s">
        <v>29</v>
      </c>
    </row>
    <row r="44" spans="1:9" s="9" customFormat="1" ht="409.5" customHeight="1" x14ac:dyDescent="0.25">
      <c r="A44" s="49" t="s">
        <v>30</v>
      </c>
      <c r="B44" s="40"/>
      <c r="C44" s="40"/>
      <c r="D44" s="40"/>
      <c r="E44" s="40"/>
      <c r="F44" s="40"/>
      <c r="G44" s="40"/>
      <c r="H44" s="40"/>
    </row>
    <row r="45" spans="1:9" s="9" customFormat="1" ht="18" customHeight="1" x14ac:dyDescent="0.25">
      <c r="A45" s="8"/>
    </row>
    <row r="46" spans="1:9" s="9" customFormat="1" ht="19.5" customHeight="1" x14ac:dyDescent="0.25">
      <c r="A46" s="8" t="s">
        <v>31</v>
      </c>
    </row>
    <row r="47" spans="1:9" s="9" customFormat="1" ht="330" customHeight="1" x14ac:dyDescent="0.25">
      <c r="A47" s="39" t="s">
        <v>32</v>
      </c>
      <c r="B47" s="40"/>
      <c r="C47" s="40"/>
      <c r="D47" s="40"/>
      <c r="E47" s="40"/>
      <c r="F47" s="40"/>
      <c r="G47" s="40"/>
      <c r="H47" s="40"/>
    </row>
    <row r="48" spans="1:9" ht="15.75" x14ac:dyDescent="0.25">
      <c r="A48" s="12"/>
    </row>
  </sheetData>
  <mergeCells count="12">
    <mergeCell ref="A47:H47"/>
    <mergeCell ref="G11:I11"/>
    <mergeCell ref="E14:F14"/>
    <mergeCell ref="G14:I14"/>
    <mergeCell ref="A20:J20"/>
    <mergeCell ref="A21:J21"/>
    <mergeCell ref="D23:J23"/>
    <mergeCell ref="C33:D33"/>
    <mergeCell ref="G33:H33"/>
    <mergeCell ref="G35:I35"/>
    <mergeCell ref="A41:H41"/>
    <mergeCell ref="A44:H44"/>
  </mergeCells>
  <hyperlinks>
    <hyperlink ref="I2" location="sub_1000" display="sub_1000"/>
  </hyperlinks>
  <pageMargins left="0.7" right="0.7" top="0.75" bottom="0.75" header="0.3" footer="0.3"/>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76"/>
  <sheetViews>
    <sheetView workbookViewId="0">
      <selection activeCell="B4" sqref="B4:B15"/>
    </sheetView>
  </sheetViews>
  <sheetFormatPr defaultRowHeight="12.75" x14ac:dyDescent="0.2"/>
  <cols>
    <col min="1" max="1" width="70.7109375" customWidth="1"/>
    <col min="2" max="2" width="17.85546875" customWidth="1"/>
    <col min="3" max="3" width="12.28515625" customWidth="1"/>
  </cols>
  <sheetData>
    <row r="1" spans="1:2" ht="15.75" x14ac:dyDescent="0.25">
      <c r="A1" s="44" t="s">
        <v>33</v>
      </c>
      <c r="B1" s="44"/>
    </row>
    <row r="2" spans="1:2" ht="15.75" x14ac:dyDescent="0.25">
      <c r="A2" s="3"/>
      <c r="B2" s="11" t="s">
        <v>34</v>
      </c>
    </row>
    <row r="3" spans="1:2" ht="15" x14ac:dyDescent="0.2">
      <c r="A3" s="14" t="s">
        <v>35</v>
      </c>
      <c r="B3" s="14" t="s">
        <v>36</v>
      </c>
    </row>
    <row r="4" spans="1:2" ht="15" x14ac:dyDescent="0.2">
      <c r="A4" s="15" t="s">
        <v>37</v>
      </c>
      <c r="B4" s="16">
        <v>100461308.48</v>
      </c>
    </row>
    <row r="5" spans="1:2" ht="15" x14ac:dyDescent="0.2">
      <c r="A5" s="17" t="s">
        <v>38</v>
      </c>
      <c r="B5" s="18"/>
    </row>
    <row r="6" spans="1:2" ht="30" x14ac:dyDescent="0.2">
      <c r="A6" s="17" t="s">
        <v>39</v>
      </c>
      <c r="B6" s="19">
        <v>63987530</v>
      </c>
    </row>
    <row r="7" spans="1:2" ht="15" x14ac:dyDescent="0.2">
      <c r="A7" s="17" t="s">
        <v>40</v>
      </c>
      <c r="B7" s="18"/>
    </row>
    <row r="8" spans="1:2" ht="45" x14ac:dyDescent="0.2">
      <c r="A8" s="17" t="s">
        <v>41</v>
      </c>
      <c r="B8" s="20">
        <v>38631709</v>
      </c>
    </row>
    <row r="9" spans="1:2" ht="45" x14ac:dyDescent="0.2">
      <c r="A9" s="17" t="s">
        <v>42</v>
      </c>
      <c r="B9" s="21">
        <v>25355821</v>
      </c>
    </row>
    <row r="10" spans="1:2" ht="45" x14ac:dyDescent="0.2">
      <c r="A10" s="17" t="s">
        <v>43</v>
      </c>
      <c r="B10" s="20">
        <v>0</v>
      </c>
    </row>
    <row r="11" spans="1:2" ht="15" x14ac:dyDescent="0.2">
      <c r="A11" s="17" t="s">
        <v>44</v>
      </c>
      <c r="B11" s="19">
        <v>44102657.979999997</v>
      </c>
    </row>
    <row r="12" spans="1:2" ht="30" x14ac:dyDescent="0.2">
      <c r="A12" s="17" t="s">
        <v>45</v>
      </c>
      <c r="B12" s="19">
        <v>36473778.479999997</v>
      </c>
    </row>
    <row r="13" spans="1:2" ht="15" x14ac:dyDescent="0.2">
      <c r="A13" s="17" t="s">
        <v>40</v>
      </c>
      <c r="B13" s="22"/>
    </row>
    <row r="14" spans="1:2" ht="15" x14ac:dyDescent="0.2">
      <c r="A14" s="17" t="s">
        <v>46</v>
      </c>
      <c r="B14" s="19">
        <v>9479211.6199999992</v>
      </c>
    </row>
    <row r="15" spans="1:2" ht="15" x14ac:dyDescent="0.2">
      <c r="A15" s="17" t="s">
        <v>47</v>
      </c>
      <c r="B15" s="19">
        <v>525888.43000000005</v>
      </c>
    </row>
    <row r="16" spans="1:2" ht="15" x14ac:dyDescent="0.2">
      <c r="A16" s="17" t="s">
        <v>48</v>
      </c>
      <c r="B16" s="23"/>
    </row>
    <row r="17" spans="1:2" ht="15" x14ac:dyDescent="0.2">
      <c r="A17" s="17" t="s">
        <v>38</v>
      </c>
      <c r="B17" s="23"/>
    </row>
    <row r="18" spans="1:2" ht="30" x14ac:dyDescent="0.2">
      <c r="A18" s="17" t="s">
        <v>49</v>
      </c>
      <c r="B18" s="23"/>
    </row>
    <row r="19" spans="1:2" ht="30" x14ac:dyDescent="0.2">
      <c r="A19" s="17" t="s">
        <v>50</v>
      </c>
      <c r="B19" s="23"/>
    </row>
    <row r="20" spans="1:2" ht="15" x14ac:dyDescent="0.2">
      <c r="A20" s="17" t="s">
        <v>40</v>
      </c>
      <c r="B20" s="23"/>
    </row>
    <row r="21" spans="1:2" ht="15" x14ac:dyDescent="0.2">
      <c r="A21" s="17" t="s">
        <v>51</v>
      </c>
      <c r="B21" s="23"/>
    </row>
    <row r="22" spans="1:2" ht="15" x14ac:dyDescent="0.2">
      <c r="A22" s="17" t="s">
        <v>52</v>
      </c>
      <c r="B22" s="23"/>
    </row>
    <row r="23" spans="1:2" ht="15" x14ac:dyDescent="0.2">
      <c r="A23" s="17" t="s">
        <v>53</v>
      </c>
      <c r="B23" s="23"/>
    </row>
    <row r="24" spans="1:2" ht="15" x14ac:dyDescent="0.2">
      <c r="A24" s="17" t="s">
        <v>54</v>
      </c>
      <c r="B24" s="23"/>
    </row>
    <row r="25" spans="1:2" ht="15" x14ac:dyDescent="0.2">
      <c r="A25" s="17" t="s">
        <v>55</v>
      </c>
      <c r="B25" s="23"/>
    </row>
    <row r="26" spans="1:2" ht="15" x14ac:dyDescent="0.2">
      <c r="A26" s="17" t="s">
        <v>56</v>
      </c>
      <c r="B26" s="23"/>
    </row>
    <row r="27" spans="1:2" ht="15" x14ac:dyDescent="0.2">
      <c r="A27" s="17" t="s">
        <v>57</v>
      </c>
      <c r="B27" s="23"/>
    </row>
    <row r="28" spans="1:2" ht="15" x14ac:dyDescent="0.2">
      <c r="A28" s="17" t="s">
        <v>58</v>
      </c>
      <c r="B28" s="23"/>
    </row>
    <row r="29" spans="1:2" ht="15" x14ac:dyDescent="0.2">
      <c r="A29" s="17" t="s">
        <v>59</v>
      </c>
      <c r="B29" s="23"/>
    </row>
    <row r="30" spans="1:2" ht="15" x14ac:dyDescent="0.2">
      <c r="A30" s="17" t="s">
        <v>60</v>
      </c>
      <c r="B30" s="23"/>
    </row>
    <row r="31" spans="1:2" ht="30" x14ac:dyDescent="0.2">
      <c r="A31" s="17" t="s">
        <v>61</v>
      </c>
      <c r="B31" s="23"/>
    </row>
    <row r="32" spans="1:2" ht="15" x14ac:dyDescent="0.2">
      <c r="A32" s="17" t="s">
        <v>40</v>
      </c>
      <c r="B32" s="23"/>
    </row>
    <row r="33" spans="1:2" ht="15" x14ac:dyDescent="0.2">
      <c r="A33" s="17" t="s">
        <v>62</v>
      </c>
      <c r="B33" s="23"/>
    </row>
    <row r="34" spans="1:2" ht="15" x14ac:dyDescent="0.2">
      <c r="A34" s="17" t="s">
        <v>63</v>
      </c>
      <c r="B34" s="23"/>
    </row>
    <row r="35" spans="1:2" ht="15" x14ac:dyDescent="0.2">
      <c r="A35" s="17" t="s">
        <v>64</v>
      </c>
      <c r="B35" s="23"/>
    </row>
    <row r="36" spans="1:2" ht="15" x14ac:dyDescent="0.2">
      <c r="A36" s="17" t="s">
        <v>65</v>
      </c>
      <c r="B36" s="23"/>
    </row>
    <row r="37" spans="1:2" ht="15" x14ac:dyDescent="0.2">
      <c r="A37" s="17" t="s">
        <v>66</v>
      </c>
      <c r="B37" s="23"/>
    </row>
    <row r="38" spans="1:2" ht="15" x14ac:dyDescent="0.2">
      <c r="A38" s="17" t="s">
        <v>67</v>
      </c>
      <c r="B38" s="23"/>
    </row>
    <row r="39" spans="1:2" ht="15" x14ac:dyDescent="0.2">
      <c r="A39" s="17" t="s">
        <v>68</v>
      </c>
      <c r="B39" s="23"/>
    </row>
    <row r="40" spans="1:2" ht="15" x14ac:dyDescent="0.2">
      <c r="A40" s="17" t="s">
        <v>69</v>
      </c>
      <c r="B40" s="23"/>
    </row>
    <row r="41" spans="1:2" ht="15" x14ac:dyDescent="0.2">
      <c r="A41" s="17" t="s">
        <v>70</v>
      </c>
      <c r="B41" s="23"/>
    </row>
    <row r="42" spans="1:2" ht="15" x14ac:dyDescent="0.2">
      <c r="A42" s="17" t="s">
        <v>71</v>
      </c>
      <c r="B42" s="23"/>
    </row>
    <row r="43" spans="1:2" ht="15" x14ac:dyDescent="0.2">
      <c r="A43" s="17" t="s">
        <v>72</v>
      </c>
      <c r="B43" s="23"/>
    </row>
    <row r="44" spans="1:2" ht="15" x14ac:dyDescent="0.2">
      <c r="A44" s="17" t="s">
        <v>38</v>
      </c>
      <c r="B44" s="23"/>
    </row>
    <row r="45" spans="1:2" ht="15" x14ac:dyDescent="0.2">
      <c r="A45" s="17" t="s">
        <v>73</v>
      </c>
      <c r="B45" s="23"/>
    </row>
    <row r="46" spans="1:2" ht="30" x14ac:dyDescent="0.2">
      <c r="A46" s="17" t="s">
        <v>74</v>
      </c>
      <c r="B46" s="23"/>
    </row>
    <row r="47" spans="1:2" ht="15" x14ac:dyDescent="0.2">
      <c r="A47" s="17" t="s">
        <v>40</v>
      </c>
      <c r="B47" s="23"/>
    </row>
    <row r="48" spans="1:2" ht="15" x14ac:dyDescent="0.2">
      <c r="A48" s="17" t="s">
        <v>75</v>
      </c>
      <c r="B48" s="23"/>
    </row>
    <row r="49" spans="1:2" ht="15" x14ac:dyDescent="0.2">
      <c r="A49" s="17" t="s">
        <v>76</v>
      </c>
      <c r="B49" s="23"/>
    </row>
    <row r="50" spans="1:2" ht="15" x14ac:dyDescent="0.2">
      <c r="A50" s="17" t="s">
        <v>77</v>
      </c>
      <c r="B50" s="23"/>
    </row>
    <row r="51" spans="1:2" ht="15" x14ac:dyDescent="0.2">
      <c r="A51" s="17" t="s">
        <v>78</v>
      </c>
      <c r="B51" s="23"/>
    </row>
    <row r="52" spans="1:2" ht="15" x14ac:dyDescent="0.2">
      <c r="A52" s="17" t="s">
        <v>79</v>
      </c>
      <c r="B52" s="23"/>
    </row>
    <row r="53" spans="1:2" ht="15" x14ac:dyDescent="0.2">
      <c r="A53" s="17" t="s">
        <v>80</v>
      </c>
      <c r="B53" s="23"/>
    </row>
    <row r="54" spans="1:2" ht="15" x14ac:dyDescent="0.2">
      <c r="A54" s="17" t="s">
        <v>81</v>
      </c>
      <c r="B54" s="23"/>
    </row>
    <row r="55" spans="1:2" ht="15" x14ac:dyDescent="0.2">
      <c r="A55" s="17" t="s">
        <v>82</v>
      </c>
      <c r="B55" s="23"/>
    </row>
    <row r="56" spans="1:2" ht="15" x14ac:dyDescent="0.2">
      <c r="A56" s="17" t="s">
        <v>83</v>
      </c>
      <c r="B56" s="23"/>
    </row>
    <row r="57" spans="1:2" ht="15" x14ac:dyDescent="0.2">
      <c r="A57" s="17" t="s">
        <v>84</v>
      </c>
      <c r="B57" s="23"/>
    </row>
    <row r="58" spans="1:2" ht="15" x14ac:dyDescent="0.2">
      <c r="A58" s="17" t="s">
        <v>85</v>
      </c>
      <c r="B58" s="23"/>
    </row>
    <row r="59" spans="1:2" ht="15" x14ac:dyDescent="0.2">
      <c r="A59" s="17" t="s">
        <v>86</v>
      </c>
      <c r="B59" s="23"/>
    </row>
    <row r="60" spans="1:2" ht="15" x14ac:dyDescent="0.2">
      <c r="A60" s="17" t="s">
        <v>87</v>
      </c>
      <c r="B60" s="23"/>
    </row>
    <row r="61" spans="1:2" ht="45" x14ac:dyDescent="0.2">
      <c r="A61" s="17" t="s">
        <v>88</v>
      </c>
      <c r="B61" s="23"/>
    </row>
    <row r="62" spans="1:2" ht="15" x14ac:dyDescent="0.2">
      <c r="A62" s="17" t="s">
        <v>40</v>
      </c>
      <c r="B62" s="23"/>
    </row>
    <row r="63" spans="1:2" ht="15" x14ac:dyDescent="0.2">
      <c r="A63" s="17" t="s">
        <v>89</v>
      </c>
      <c r="B63" s="23"/>
    </row>
    <row r="64" spans="1:2" ht="15" x14ac:dyDescent="0.2">
      <c r="A64" s="17" t="s">
        <v>90</v>
      </c>
      <c r="B64" s="23"/>
    </row>
    <row r="65" spans="1:2" ht="15" x14ac:dyDescent="0.2">
      <c r="A65" s="17" t="s">
        <v>91</v>
      </c>
      <c r="B65" s="23"/>
    </row>
    <row r="66" spans="1:2" ht="15" x14ac:dyDescent="0.2">
      <c r="A66" s="17" t="s">
        <v>92</v>
      </c>
      <c r="B66" s="23"/>
    </row>
    <row r="67" spans="1:2" ht="15" x14ac:dyDescent="0.2">
      <c r="A67" s="17" t="s">
        <v>93</v>
      </c>
      <c r="B67" s="23"/>
    </row>
    <row r="68" spans="1:2" ht="15" x14ac:dyDescent="0.2">
      <c r="A68" s="17" t="s">
        <v>94</v>
      </c>
      <c r="B68" s="23"/>
    </row>
    <row r="69" spans="1:2" ht="15" x14ac:dyDescent="0.2">
      <c r="A69" s="17" t="s">
        <v>95</v>
      </c>
      <c r="B69" s="23"/>
    </row>
    <row r="70" spans="1:2" ht="15" x14ac:dyDescent="0.2">
      <c r="A70" s="17" t="s">
        <v>96</v>
      </c>
      <c r="B70" s="23"/>
    </row>
    <row r="71" spans="1:2" ht="15" x14ac:dyDescent="0.2">
      <c r="A71" s="17" t="s">
        <v>97</v>
      </c>
      <c r="B71" s="23"/>
    </row>
    <row r="72" spans="1:2" ht="15" x14ac:dyDescent="0.2">
      <c r="A72" s="17" t="s">
        <v>98</v>
      </c>
      <c r="B72" s="23"/>
    </row>
    <row r="73" spans="1:2" ht="15" x14ac:dyDescent="0.2">
      <c r="A73" s="17" t="s">
        <v>99</v>
      </c>
      <c r="B73" s="23"/>
    </row>
    <row r="74" spans="1:2" ht="15" x14ac:dyDescent="0.2">
      <c r="A74" s="17" t="s">
        <v>100</v>
      </c>
      <c r="B74" s="23"/>
    </row>
    <row r="75" spans="1:2" ht="15" x14ac:dyDescent="0.2">
      <c r="A75" s="17" t="s">
        <v>101</v>
      </c>
      <c r="B75" s="23"/>
    </row>
    <row r="76" spans="1:2" x14ac:dyDescent="0.2">
      <c r="A76" s="23"/>
      <c r="B76" s="23"/>
    </row>
  </sheetData>
  <mergeCells count="1">
    <mergeCell ref="A1:B1"/>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tabSelected="1" view="pageBreakPreview" topLeftCell="A16" zoomScale="85" zoomScaleNormal="100" zoomScaleSheetLayoutView="85" workbookViewId="0">
      <selection activeCell="C54" sqref="C54"/>
    </sheetView>
  </sheetViews>
  <sheetFormatPr defaultRowHeight="12.75" x14ac:dyDescent="0.2"/>
  <cols>
    <col min="3" max="3" width="40.42578125" customWidth="1"/>
    <col min="4" max="4" width="17.7109375" customWidth="1"/>
    <col min="5" max="5" width="15.42578125" bestFit="1" customWidth="1"/>
    <col min="6" max="6" width="16.28515625" customWidth="1"/>
    <col min="7" max="7" width="18" customWidth="1"/>
    <col min="8" max="8" width="16.85546875" customWidth="1"/>
    <col min="9" max="9" width="17" customWidth="1"/>
    <col min="10" max="10" width="11.7109375" bestFit="1" customWidth="1"/>
    <col min="11" max="11" width="22.140625" customWidth="1"/>
  </cols>
  <sheetData>
    <row r="1" spans="1:9" ht="15.75" x14ac:dyDescent="0.25">
      <c r="A1" s="60" t="s">
        <v>102</v>
      </c>
      <c r="B1" s="60"/>
      <c r="C1" s="60"/>
      <c r="D1" s="60"/>
    </row>
    <row r="2" spans="1:9" ht="15.75" x14ac:dyDescent="0.25">
      <c r="A2" s="24"/>
    </row>
    <row r="3" spans="1:9" ht="15.75" x14ac:dyDescent="0.25">
      <c r="A3" s="61" t="s">
        <v>35</v>
      </c>
      <c r="B3" s="61"/>
      <c r="C3" s="61"/>
      <c r="D3" s="61" t="s">
        <v>103</v>
      </c>
      <c r="E3" s="61" t="s">
        <v>104</v>
      </c>
      <c r="F3" s="61" t="s">
        <v>105</v>
      </c>
      <c r="G3" s="61"/>
      <c r="H3" s="61"/>
      <c r="I3" s="61"/>
    </row>
    <row r="4" spans="1:9" ht="48" customHeight="1" x14ac:dyDescent="0.25">
      <c r="A4" s="61"/>
      <c r="B4" s="61"/>
      <c r="C4" s="61"/>
      <c r="D4" s="61"/>
      <c r="E4" s="61"/>
      <c r="F4" s="25" t="s">
        <v>106</v>
      </c>
      <c r="G4" s="25" t="s">
        <v>107</v>
      </c>
      <c r="H4" s="25" t="s">
        <v>108</v>
      </c>
      <c r="I4" s="25" t="s">
        <v>109</v>
      </c>
    </row>
    <row r="5" spans="1:9" ht="31.5" customHeight="1" x14ac:dyDescent="0.2">
      <c r="A5" s="53" t="s">
        <v>110</v>
      </c>
      <c r="B5" s="53"/>
      <c r="C5" s="53"/>
      <c r="D5" s="26" t="s">
        <v>111</v>
      </c>
      <c r="E5" s="38">
        <v>2612502.94</v>
      </c>
      <c r="F5" s="27" t="s">
        <v>111</v>
      </c>
      <c r="G5" s="27" t="s">
        <v>111</v>
      </c>
      <c r="H5" s="27" t="s">
        <v>111</v>
      </c>
      <c r="I5" s="27" t="s">
        <v>111</v>
      </c>
    </row>
    <row r="6" spans="1:9" ht="15.75" x14ac:dyDescent="0.2">
      <c r="A6" s="53" t="s">
        <v>112</v>
      </c>
      <c r="B6" s="53"/>
      <c r="C6" s="53"/>
      <c r="D6" s="26" t="s">
        <v>111</v>
      </c>
      <c r="E6" s="28">
        <f>E8+E9+E10+E11</f>
        <v>88538765.923068479</v>
      </c>
      <c r="F6" s="28">
        <f>F8+F9+F10+F11</f>
        <v>24635669.183000002</v>
      </c>
      <c r="G6" s="28">
        <f>G8+G9+G10+G11</f>
        <v>24236454.23</v>
      </c>
      <c r="H6" s="28">
        <f>H8+H9+H10+H11</f>
        <v>16439293.449999999</v>
      </c>
      <c r="I6" s="28">
        <f>I8+I9+I10+I11</f>
        <v>23227349.060068469</v>
      </c>
    </row>
    <row r="7" spans="1:9" ht="15.75" x14ac:dyDescent="0.2">
      <c r="A7" s="52" t="s">
        <v>40</v>
      </c>
      <c r="B7" s="52"/>
      <c r="C7" s="52"/>
      <c r="D7" s="27" t="s">
        <v>111</v>
      </c>
      <c r="E7" s="29"/>
      <c r="F7" s="29"/>
      <c r="G7" s="29"/>
      <c r="H7" s="29"/>
      <c r="I7" s="29"/>
    </row>
    <row r="8" spans="1:9" ht="33" customHeight="1" x14ac:dyDescent="0.2">
      <c r="A8" s="53" t="s">
        <v>113</v>
      </c>
      <c r="B8" s="53"/>
      <c r="C8" s="53"/>
      <c r="D8" s="26" t="s">
        <v>111</v>
      </c>
      <c r="E8" s="28">
        <f>E22-E10-E11</f>
        <v>87526756.003068477</v>
      </c>
      <c r="F8" s="28">
        <f>F22-F10-F11</f>
        <v>24268601.723000001</v>
      </c>
      <c r="G8" s="28">
        <f>G22-G10-G11</f>
        <v>23902954.23</v>
      </c>
      <c r="H8" s="28">
        <f>H22-H10-H11</f>
        <v>16292793.449999999</v>
      </c>
      <c r="I8" s="28">
        <f>I22-I10-I11</f>
        <v>23062406.600068469</v>
      </c>
    </row>
    <row r="9" spans="1:9" ht="15.75" x14ac:dyDescent="0.2">
      <c r="A9" s="53" t="s">
        <v>114</v>
      </c>
      <c r="B9" s="53"/>
      <c r="C9" s="53"/>
      <c r="D9" s="26" t="s">
        <v>111</v>
      </c>
      <c r="E9" s="28"/>
      <c r="F9" s="28"/>
      <c r="G9" s="28"/>
      <c r="H9" s="28"/>
      <c r="I9" s="28"/>
    </row>
    <row r="10" spans="1:9" ht="15.75" x14ac:dyDescent="0.2">
      <c r="A10" s="54" t="s">
        <v>115</v>
      </c>
      <c r="B10" s="55"/>
      <c r="C10" s="56"/>
      <c r="D10" s="26" t="s">
        <v>111</v>
      </c>
      <c r="E10" s="28">
        <f>F10+G10+H10+I10</f>
        <v>387000</v>
      </c>
      <c r="F10" s="28">
        <v>200000</v>
      </c>
      <c r="G10" s="28">
        <v>187000</v>
      </c>
      <c r="H10" s="28">
        <v>0</v>
      </c>
      <c r="I10" s="28">
        <v>0</v>
      </c>
    </row>
    <row r="11" spans="1:9" ht="64.5" customHeight="1" x14ac:dyDescent="0.2">
      <c r="A11" s="53" t="s">
        <v>116</v>
      </c>
      <c r="B11" s="53"/>
      <c r="C11" s="53"/>
      <c r="D11" s="26" t="s">
        <v>111</v>
      </c>
      <c r="E11" s="28">
        <f>E13+E14+E15+E16</f>
        <v>625009.92000000004</v>
      </c>
      <c r="F11" s="28">
        <f>F13+F14+F15+F16</f>
        <v>167067.46</v>
      </c>
      <c r="G11" s="28">
        <f>G13+G14+G15+G16</f>
        <v>146500</v>
      </c>
      <c r="H11" s="28">
        <f>H13+H14+H15+H16</f>
        <v>146500</v>
      </c>
      <c r="I11" s="28">
        <f>I13+I14+I15+I16</f>
        <v>164942.46</v>
      </c>
    </row>
    <row r="12" spans="1:9" ht="15.75" x14ac:dyDescent="0.2">
      <c r="A12" s="52" t="s">
        <v>40</v>
      </c>
      <c r="B12" s="52"/>
      <c r="C12" s="52"/>
      <c r="D12" s="27" t="s">
        <v>111</v>
      </c>
      <c r="E12" s="29"/>
      <c r="F12" s="29"/>
      <c r="G12" s="29"/>
      <c r="H12" s="29"/>
      <c r="I12" s="29"/>
    </row>
    <row r="13" spans="1:9" ht="15.75" x14ac:dyDescent="0.2">
      <c r="A13" s="52" t="s">
        <v>117</v>
      </c>
      <c r="B13" s="52"/>
      <c r="C13" s="52"/>
      <c r="D13" s="27" t="s">
        <v>111</v>
      </c>
      <c r="E13" s="29">
        <f>F13+G13+H13+I13</f>
        <v>150000</v>
      </c>
      <c r="F13" s="29">
        <v>37500</v>
      </c>
      <c r="G13" s="29">
        <v>37500</v>
      </c>
      <c r="H13" s="29">
        <v>37500</v>
      </c>
      <c r="I13" s="29">
        <v>37500</v>
      </c>
    </row>
    <row r="14" spans="1:9" ht="15.75" customHeight="1" x14ac:dyDescent="0.2">
      <c r="A14" s="52" t="s">
        <v>118</v>
      </c>
      <c r="B14" s="52"/>
      <c r="C14" s="52"/>
      <c r="D14" s="27" t="s">
        <v>111</v>
      </c>
      <c r="E14" s="29">
        <f>F14+G14+H14+I14</f>
        <v>336000</v>
      </c>
      <c r="F14" s="29">
        <v>84000</v>
      </c>
      <c r="G14" s="29">
        <v>84000</v>
      </c>
      <c r="H14" s="29">
        <v>84000</v>
      </c>
      <c r="I14" s="29">
        <v>84000</v>
      </c>
    </row>
    <row r="15" spans="1:9" ht="15.75" x14ac:dyDescent="0.2">
      <c r="A15" s="52" t="s">
        <v>119</v>
      </c>
      <c r="B15" s="52"/>
      <c r="C15" s="52"/>
      <c r="D15" s="27" t="s">
        <v>111</v>
      </c>
      <c r="E15" s="29">
        <f>F15+G15+H15+I15</f>
        <v>100000</v>
      </c>
      <c r="F15" s="29">
        <v>25000</v>
      </c>
      <c r="G15" s="29">
        <v>25000</v>
      </c>
      <c r="H15" s="29">
        <v>25000</v>
      </c>
      <c r="I15" s="29">
        <v>25000</v>
      </c>
    </row>
    <row r="16" spans="1:9" ht="15.75" x14ac:dyDescent="0.2">
      <c r="A16" s="57"/>
      <c r="B16" s="58"/>
      <c r="C16" s="59"/>
      <c r="D16" s="27" t="s">
        <v>111</v>
      </c>
      <c r="E16" s="29">
        <f>F16+G16+H16+I16</f>
        <v>39009.919999999998</v>
      </c>
      <c r="F16" s="29">
        <f>5191.61+13250.85+2125</f>
        <v>20567.46</v>
      </c>
      <c r="G16" s="29">
        <v>0</v>
      </c>
      <c r="H16" s="29">
        <v>0</v>
      </c>
      <c r="I16" s="29">
        <f>5191.61+13250.85</f>
        <v>18442.46</v>
      </c>
    </row>
    <row r="17" spans="1:11" ht="33" customHeight="1" x14ac:dyDescent="0.2">
      <c r="A17" s="52" t="s">
        <v>120</v>
      </c>
      <c r="B17" s="52"/>
      <c r="C17" s="52"/>
      <c r="D17" s="27" t="s">
        <v>111</v>
      </c>
      <c r="E17" s="29"/>
      <c r="F17" s="29"/>
      <c r="G17" s="29"/>
      <c r="H17" s="29"/>
      <c r="I17" s="29"/>
    </row>
    <row r="18" spans="1:11" ht="15.75" x14ac:dyDescent="0.2">
      <c r="A18" s="52" t="s">
        <v>40</v>
      </c>
      <c r="B18" s="52"/>
      <c r="C18" s="52"/>
      <c r="D18" s="27" t="s">
        <v>111</v>
      </c>
      <c r="E18" s="29"/>
      <c r="F18" s="29"/>
      <c r="G18" s="29"/>
      <c r="H18" s="29"/>
      <c r="I18" s="29"/>
    </row>
    <row r="19" spans="1:11" ht="15.75" x14ac:dyDescent="0.2">
      <c r="A19" s="52"/>
      <c r="B19" s="52"/>
      <c r="C19" s="52"/>
      <c r="D19" s="27"/>
      <c r="E19" s="30"/>
      <c r="F19" s="30"/>
      <c r="G19" s="30"/>
      <c r="H19" s="30"/>
      <c r="I19" s="30"/>
    </row>
    <row r="20" spans="1:11" ht="15.75" x14ac:dyDescent="0.2">
      <c r="A20" s="52" t="s">
        <v>121</v>
      </c>
      <c r="B20" s="52"/>
      <c r="C20" s="52"/>
      <c r="D20" s="27" t="s">
        <v>111</v>
      </c>
      <c r="E20" s="30"/>
      <c r="F20" s="30"/>
      <c r="G20" s="30"/>
      <c r="H20" s="30"/>
      <c r="I20" s="30"/>
    </row>
    <row r="21" spans="1:11" ht="15.75" x14ac:dyDescent="0.2">
      <c r="A21" s="52" t="s">
        <v>122</v>
      </c>
      <c r="B21" s="52"/>
      <c r="C21" s="52"/>
      <c r="D21" s="27" t="s">
        <v>111</v>
      </c>
      <c r="E21" s="30"/>
      <c r="F21" s="27" t="s">
        <v>111</v>
      </c>
      <c r="G21" s="27" t="s">
        <v>111</v>
      </c>
      <c r="H21" s="27" t="s">
        <v>111</v>
      </c>
      <c r="I21" s="27" t="s">
        <v>111</v>
      </c>
    </row>
    <row r="22" spans="1:11" ht="15.75" x14ac:dyDescent="0.2">
      <c r="A22" s="53" t="s">
        <v>123</v>
      </c>
      <c r="B22" s="53"/>
      <c r="C22" s="53"/>
      <c r="D22" s="26">
        <v>900</v>
      </c>
      <c r="E22" s="28">
        <f>E24+E35+E46+E47</f>
        <v>88538765.923068479</v>
      </c>
      <c r="F22" s="28">
        <f>F24+F35+F46+F47</f>
        <v>24635669.183000002</v>
      </c>
      <c r="G22" s="28">
        <f>G24+G35+G46+G47</f>
        <v>24236454.23</v>
      </c>
      <c r="H22" s="28">
        <f>H24+H35+H46+H47</f>
        <v>16439293.449999999</v>
      </c>
      <c r="I22" s="28">
        <f>I24+I35+I46+I47</f>
        <v>23227349.060068469</v>
      </c>
    </row>
    <row r="23" spans="1:11" ht="15.75" x14ac:dyDescent="0.2">
      <c r="A23" s="52" t="s">
        <v>40</v>
      </c>
      <c r="B23" s="52"/>
      <c r="C23" s="52"/>
      <c r="D23" s="27"/>
      <c r="E23" s="30"/>
      <c r="F23" s="30"/>
      <c r="G23" s="30"/>
      <c r="H23" s="30"/>
      <c r="I23" s="30"/>
    </row>
    <row r="24" spans="1:11" ht="15.75" x14ac:dyDescent="0.25">
      <c r="A24" s="53" t="s">
        <v>124</v>
      </c>
      <c r="B24" s="53"/>
      <c r="C24" s="53"/>
      <c r="D24" s="31">
        <v>210</v>
      </c>
      <c r="E24" s="28">
        <f>E26+E30+E31</f>
        <v>53138886.04690066</v>
      </c>
      <c r="F24" s="28">
        <f>F26+F30+F31</f>
        <v>12808600</v>
      </c>
      <c r="G24" s="28">
        <f>G26+G30+G31</f>
        <v>14571000</v>
      </c>
      <c r="H24" s="28">
        <f>H26+H30+H31</f>
        <v>12443729</v>
      </c>
      <c r="I24" s="28">
        <f>I26+I30+I31</f>
        <v>13315557.046900658</v>
      </c>
    </row>
    <row r="25" spans="1:11" ht="15.75" x14ac:dyDescent="0.2">
      <c r="A25" s="52" t="s">
        <v>38</v>
      </c>
      <c r="B25" s="52"/>
      <c r="C25" s="52"/>
      <c r="D25" s="30"/>
      <c r="E25" s="29"/>
      <c r="F25" s="29"/>
      <c r="G25" s="29"/>
      <c r="H25" s="29"/>
      <c r="I25" s="29"/>
    </row>
    <row r="26" spans="1:11" s="11" customFormat="1" ht="15.75" x14ac:dyDescent="0.25">
      <c r="A26" s="53" t="s">
        <v>125</v>
      </c>
      <c r="B26" s="53"/>
      <c r="C26" s="53"/>
      <c r="D26" s="31">
        <v>211</v>
      </c>
      <c r="E26" s="28">
        <f>E27+E28+E29</f>
        <v>38719782.703913316</v>
      </c>
      <c r="F26" s="28">
        <f>F27+F28+F29</f>
        <v>9300000</v>
      </c>
      <c r="G26" s="28">
        <f>G27+G28+G29</f>
        <v>10500000</v>
      </c>
      <c r="H26" s="28">
        <f>H27+H28+H29</f>
        <v>9000000</v>
      </c>
      <c r="I26" s="28">
        <f>I27+I28+I29</f>
        <v>9919782.7039133161</v>
      </c>
      <c r="J26" s="32"/>
    </row>
    <row r="27" spans="1:11" ht="15.75" x14ac:dyDescent="0.25">
      <c r="A27" s="52" t="s">
        <v>126</v>
      </c>
      <c r="B27" s="52"/>
      <c r="C27" s="52"/>
      <c r="D27" s="25"/>
      <c r="E27" s="29">
        <f>'[1]приложение №2'!M10</f>
        <v>33958672.843913317</v>
      </c>
      <c r="F27" s="29">
        <v>8000000</v>
      </c>
      <c r="G27" s="29">
        <v>9000000</v>
      </c>
      <c r="H27" s="29">
        <v>8000000</v>
      </c>
      <c r="I27" s="29">
        <f>E27-F27-G27-H27</f>
        <v>8958672.8439133167</v>
      </c>
      <c r="J27" s="33"/>
    </row>
    <row r="28" spans="1:11" ht="15.75" x14ac:dyDescent="0.25">
      <c r="A28" s="52" t="s">
        <v>127</v>
      </c>
      <c r="B28" s="52"/>
      <c r="C28" s="52"/>
      <c r="D28" s="25"/>
      <c r="E28" s="29"/>
      <c r="F28" s="29"/>
      <c r="G28" s="29"/>
      <c r="H28" s="29"/>
      <c r="I28" s="29"/>
      <c r="J28" s="33"/>
    </row>
    <row r="29" spans="1:11" ht="15.75" x14ac:dyDescent="0.25">
      <c r="A29" s="52" t="s">
        <v>128</v>
      </c>
      <c r="B29" s="52"/>
      <c r="C29" s="52"/>
      <c r="D29" s="25">
        <v>211</v>
      </c>
      <c r="E29" s="29">
        <f>'[1]приложение №2'!M12</f>
        <v>4761109.8600000003</v>
      </c>
      <c r="F29" s="29">
        <v>1300000</v>
      </c>
      <c r="G29" s="29">
        <v>1500000</v>
      </c>
      <c r="H29" s="29">
        <v>1000000</v>
      </c>
      <c r="I29" s="29">
        <f>E29-F29-G29-H29</f>
        <v>961109.86000000034</v>
      </c>
      <c r="J29" s="33"/>
    </row>
    <row r="30" spans="1:11" ht="15.75" x14ac:dyDescent="0.25">
      <c r="A30" s="52" t="s">
        <v>129</v>
      </c>
      <c r="B30" s="52"/>
      <c r="C30" s="52"/>
      <c r="D30" s="25">
        <v>212</v>
      </c>
      <c r="E30" s="29">
        <v>2725729</v>
      </c>
      <c r="F30" s="29">
        <v>700000</v>
      </c>
      <c r="G30" s="29">
        <v>900000</v>
      </c>
      <c r="H30" s="29">
        <v>725729</v>
      </c>
      <c r="I30" s="29">
        <f>E30-F30-G30-H30</f>
        <v>400000</v>
      </c>
      <c r="J30" s="33"/>
      <c r="K30" s="33"/>
    </row>
    <row r="31" spans="1:11" s="11" customFormat="1" ht="15.75" x14ac:dyDescent="0.25">
      <c r="A31" s="53" t="s">
        <v>130</v>
      </c>
      <c r="B31" s="53"/>
      <c r="C31" s="53"/>
      <c r="D31" s="31">
        <v>213</v>
      </c>
      <c r="E31" s="28">
        <f>E32+E33+E34</f>
        <v>11693374.342987342</v>
      </c>
      <c r="F31" s="28">
        <f>F32+F33+F34</f>
        <v>2808600</v>
      </c>
      <c r="G31" s="28">
        <f>G32+G33+G34</f>
        <v>3171000</v>
      </c>
      <c r="H31" s="28">
        <f>H32+H33+H34</f>
        <v>2718000</v>
      </c>
      <c r="I31" s="28">
        <f>I32+I33+I34</f>
        <v>2995774.3429873413</v>
      </c>
      <c r="J31" s="32"/>
      <c r="K31" s="32"/>
    </row>
    <row r="32" spans="1:11" ht="15.75" customHeight="1" x14ac:dyDescent="0.25">
      <c r="A32" s="52" t="s">
        <v>126</v>
      </c>
      <c r="B32" s="52"/>
      <c r="C32" s="52"/>
      <c r="D32" s="25"/>
      <c r="E32" s="29">
        <f>'[1]приложение №2'!M20</f>
        <v>10255519.198861821</v>
      </c>
      <c r="F32" s="29">
        <v>2416000</v>
      </c>
      <c r="G32" s="29">
        <v>2718000</v>
      </c>
      <c r="H32" s="29">
        <v>2416000</v>
      </c>
      <c r="I32" s="29">
        <f>E32-F32-G32-H32</f>
        <v>2705519.1988618206</v>
      </c>
      <c r="J32" s="33"/>
      <c r="K32" s="33"/>
    </row>
    <row r="33" spans="1:11" ht="15.75" customHeight="1" x14ac:dyDescent="0.25">
      <c r="A33" s="52" t="s">
        <v>127</v>
      </c>
      <c r="B33" s="52"/>
      <c r="C33" s="52"/>
      <c r="D33" s="25"/>
      <c r="E33" s="29"/>
      <c r="F33" s="29"/>
      <c r="G33" s="29"/>
      <c r="H33" s="29"/>
      <c r="I33" s="29"/>
      <c r="J33" s="33"/>
      <c r="K33" s="33"/>
    </row>
    <row r="34" spans="1:11" ht="15.75" customHeight="1" x14ac:dyDescent="0.25">
      <c r="A34" s="52" t="s">
        <v>128</v>
      </c>
      <c r="B34" s="52"/>
      <c r="C34" s="52"/>
      <c r="D34" s="25"/>
      <c r="E34" s="29">
        <f>'[1]приложение №2'!M22</f>
        <v>1437855.1441255207</v>
      </c>
      <c r="F34" s="29">
        <v>392600</v>
      </c>
      <c r="G34" s="29">
        <v>453000</v>
      </c>
      <c r="H34" s="29">
        <v>302000</v>
      </c>
      <c r="I34" s="29">
        <f>E34-F34-G34-H34</f>
        <v>290255.14412552072</v>
      </c>
      <c r="J34" s="33"/>
      <c r="K34" s="33"/>
    </row>
    <row r="35" spans="1:11" ht="15.75" x14ac:dyDescent="0.25">
      <c r="A35" s="53" t="s">
        <v>131</v>
      </c>
      <c r="B35" s="53"/>
      <c r="C35" s="53"/>
      <c r="D35" s="31">
        <v>220</v>
      </c>
      <c r="E35" s="28">
        <f>E37+E38+E39+E40+E41+E42</f>
        <v>33379376.066167813</v>
      </c>
      <c r="F35" s="28">
        <f>F37+F38+F39+F40+F41+F42</f>
        <v>11114608.450000001</v>
      </c>
      <c r="G35" s="28">
        <f>G37+G38+G39+G40+G41+G42</f>
        <v>9040929.6899999995</v>
      </c>
      <c r="H35" s="28">
        <f>H37+H38+H39+H40+H41+H42</f>
        <v>3612353.7199999997</v>
      </c>
      <c r="I35" s="28">
        <f>I37+I38+I39+I40+I41+I42</f>
        <v>9611484.2061678134</v>
      </c>
    </row>
    <row r="36" spans="1:11" ht="15.75" x14ac:dyDescent="0.25">
      <c r="A36" s="52" t="s">
        <v>38</v>
      </c>
      <c r="B36" s="52"/>
      <c r="C36" s="52"/>
      <c r="D36" s="25"/>
      <c r="E36" s="29"/>
      <c r="F36" s="29"/>
      <c r="G36" s="29"/>
      <c r="H36" s="29"/>
      <c r="I36" s="29"/>
    </row>
    <row r="37" spans="1:11" ht="15.75" x14ac:dyDescent="0.25">
      <c r="A37" s="52" t="s">
        <v>132</v>
      </c>
      <c r="B37" s="52"/>
      <c r="C37" s="52"/>
      <c r="D37" s="25">
        <v>221</v>
      </c>
      <c r="E37" s="29">
        <f>'[1]приложение №2'!M24</f>
        <v>662510.54999999993</v>
      </c>
      <c r="F37" s="29">
        <v>200534.81</v>
      </c>
      <c r="G37" s="29">
        <v>153989</v>
      </c>
      <c r="H37" s="29">
        <v>153989</v>
      </c>
      <c r="I37" s="29">
        <f t="shared" ref="I37:I42" si="0">E37-F37-G37-H37</f>
        <v>153997.73999999993</v>
      </c>
      <c r="K37" s="34"/>
    </row>
    <row r="38" spans="1:11" ht="15.75" x14ac:dyDescent="0.25">
      <c r="A38" s="52" t="s">
        <v>133</v>
      </c>
      <c r="B38" s="52"/>
      <c r="C38" s="52"/>
      <c r="D38" s="25">
        <v>222</v>
      </c>
      <c r="E38" s="29">
        <f>'[1]приложение №2'!M25</f>
        <v>3265533.15</v>
      </c>
      <c r="F38" s="29">
        <v>1000000</v>
      </c>
      <c r="G38" s="29">
        <v>650000</v>
      </c>
      <c r="H38" s="29">
        <v>650000</v>
      </c>
      <c r="I38" s="29">
        <f t="shared" si="0"/>
        <v>965533.14999999991</v>
      </c>
      <c r="J38" s="33"/>
    </row>
    <row r="39" spans="1:11" ht="15.75" x14ac:dyDescent="0.25">
      <c r="A39" s="52" t="s">
        <v>134</v>
      </c>
      <c r="B39" s="52"/>
      <c r="C39" s="52"/>
      <c r="D39" s="25">
        <v>223</v>
      </c>
      <c r="E39" s="29">
        <f>'[1]приложение №2'!M29</f>
        <v>25779709.579999998</v>
      </c>
      <c r="F39" s="29">
        <v>8899912.0199999996</v>
      </c>
      <c r="G39" s="29">
        <v>7277313.3899999997</v>
      </c>
      <c r="H39" s="29">
        <v>1850737.42</v>
      </c>
      <c r="I39" s="29">
        <f t="shared" si="0"/>
        <v>7751746.7499999981</v>
      </c>
      <c r="J39" s="33"/>
      <c r="K39" s="33"/>
    </row>
    <row r="40" spans="1:11" ht="15.75" x14ac:dyDescent="0.25">
      <c r="A40" s="52" t="s">
        <v>135</v>
      </c>
      <c r="B40" s="52"/>
      <c r="C40" s="52"/>
      <c r="D40" s="25">
        <v>224</v>
      </c>
      <c r="E40" s="29">
        <f>'[1]приложение №2'!M35</f>
        <v>135600</v>
      </c>
      <c r="F40" s="29">
        <v>33900</v>
      </c>
      <c r="G40" s="29">
        <v>33900</v>
      </c>
      <c r="H40" s="29">
        <v>33900</v>
      </c>
      <c r="I40" s="29">
        <f t="shared" si="0"/>
        <v>33900</v>
      </c>
    </row>
    <row r="41" spans="1:11" ht="15.75" x14ac:dyDescent="0.25">
      <c r="A41" s="52" t="s">
        <v>136</v>
      </c>
      <c r="B41" s="52"/>
      <c r="C41" s="52"/>
      <c r="D41" s="25">
        <v>225</v>
      </c>
      <c r="E41" s="29">
        <f>'[1]приложение №2'!M36</f>
        <v>901053.19616781501</v>
      </c>
      <c r="F41" s="29">
        <v>244043.72</v>
      </c>
      <c r="G41" s="29">
        <v>219003.3</v>
      </c>
      <c r="H41" s="29">
        <v>219003.3</v>
      </c>
      <c r="I41" s="29">
        <f t="shared" si="0"/>
        <v>219002.87616781506</v>
      </c>
      <c r="K41" s="33"/>
    </row>
    <row r="42" spans="1:11" ht="15.75" x14ac:dyDescent="0.25">
      <c r="A42" s="52" t="s">
        <v>137</v>
      </c>
      <c r="B42" s="52"/>
      <c r="C42" s="52"/>
      <c r="D42" s="25">
        <v>226</v>
      </c>
      <c r="E42" s="29">
        <f>'[1]приложение №2'!M41+48000+122892.99</f>
        <v>2634969.5900000003</v>
      </c>
      <c r="F42" s="29">
        <f>693493.9+12000+30724</f>
        <v>736217.9</v>
      </c>
      <c r="G42" s="29">
        <f>662000+12000+32724</f>
        <v>706724</v>
      </c>
      <c r="H42" s="29">
        <f>662000+12000+30724</f>
        <v>704724</v>
      </c>
      <c r="I42" s="29">
        <f t="shared" si="0"/>
        <v>487303.69000000041</v>
      </c>
      <c r="J42" s="33"/>
      <c r="K42" s="33"/>
    </row>
    <row r="43" spans="1:11" ht="15.75" x14ac:dyDescent="0.25">
      <c r="A43" s="52" t="s">
        <v>138</v>
      </c>
      <c r="B43" s="52"/>
      <c r="C43" s="52"/>
      <c r="D43" s="25">
        <v>260</v>
      </c>
      <c r="E43" s="29"/>
      <c r="F43" s="29"/>
      <c r="G43" s="29"/>
      <c r="H43" s="29"/>
      <c r="I43" s="29"/>
    </row>
    <row r="44" spans="1:11" ht="15.75" x14ac:dyDescent="0.25">
      <c r="A44" s="52" t="s">
        <v>38</v>
      </c>
      <c r="B44" s="52"/>
      <c r="C44" s="52"/>
      <c r="D44" s="25"/>
      <c r="E44" s="29"/>
      <c r="F44" s="29"/>
      <c r="G44" s="29"/>
      <c r="H44" s="29"/>
      <c r="I44" s="29"/>
    </row>
    <row r="45" spans="1:11" ht="15.75" x14ac:dyDescent="0.25">
      <c r="A45" s="52" t="s">
        <v>139</v>
      </c>
      <c r="B45" s="52"/>
      <c r="C45" s="52"/>
      <c r="D45" s="25">
        <v>262</v>
      </c>
      <c r="E45" s="29"/>
      <c r="F45" s="29"/>
      <c r="G45" s="29"/>
      <c r="H45" s="29"/>
      <c r="I45" s="29"/>
    </row>
    <row r="46" spans="1:11" ht="15.75" x14ac:dyDescent="0.25">
      <c r="A46" s="52" t="s">
        <v>140</v>
      </c>
      <c r="B46" s="52"/>
      <c r="C46" s="52"/>
      <c r="D46" s="31">
        <v>290</v>
      </c>
      <c r="E46" s="28">
        <f>'[1]приложение №2'!M48+170000</f>
        <v>465275.88</v>
      </c>
      <c r="F46" s="28">
        <f>108710.733+42500</f>
        <v>151210.73300000001</v>
      </c>
      <c r="G46" s="28">
        <f>70354.42+42500</f>
        <v>112854.42</v>
      </c>
      <c r="H46" s="28">
        <f>66210.73+42500</f>
        <v>108710.73</v>
      </c>
      <c r="I46" s="28">
        <f>E46-F46-G46-H46</f>
        <v>92499.997000000018</v>
      </c>
      <c r="J46" s="33"/>
    </row>
    <row r="47" spans="1:11" ht="15.75" x14ac:dyDescent="0.25">
      <c r="A47" s="53" t="s">
        <v>141</v>
      </c>
      <c r="B47" s="53"/>
      <c r="C47" s="53"/>
      <c r="D47" s="31">
        <v>300</v>
      </c>
      <c r="E47" s="28">
        <f>E49+E51</f>
        <v>1555227.93</v>
      </c>
      <c r="F47" s="28">
        <f>F49+F51</f>
        <v>561250</v>
      </c>
      <c r="G47" s="28">
        <f>G49+G51</f>
        <v>511670.12</v>
      </c>
      <c r="H47" s="28">
        <f>H49+H51</f>
        <v>274500</v>
      </c>
      <c r="I47" s="28">
        <f>I49+I51</f>
        <v>207807.80999999994</v>
      </c>
    </row>
    <row r="48" spans="1:11" ht="15.75" x14ac:dyDescent="0.25">
      <c r="A48" s="52" t="s">
        <v>38</v>
      </c>
      <c r="B48" s="52"/>
      <c r="C48" s="52"/>
      <c r="D48" s="25"/>
      <c r="E48" s="29"/>
      <c r="F48" s="29"/>
      <c r="G48" s="29"/>
      <c r="H48" s="29"/>
      <c r="I48" s="29"/>
    </row>
    <row r="49" spans="1:11" ht="15.75" x14ac:dyDescent="0.25">
      <c r="A49" s="52" t="s">
        <v>142</v>
      </c>
      <c r="B49" s="52"/>
      <c r="C49" s="52"/>
      <c r="D49" s="25">
        <v>310</v>
      </c>
      <c r="E49" s="29">
        <f>'[1]приложение №2'!M51+85000</f>
        <v>472000</v>
      </c>
      <c r="F49" s="29">
        <f>200000+21250</f>
        <v>221250</v>
      </c>
      <c r="G49" s="29">
        <f>187000+21250</f>
        <v>208250</v>
      </c>
      <c r="H49" s="29">
        <v>21250</v>
      </c>
      <c r="I49" s="29">
        <v>21250</v>
      </c>
      <c r="J49" s="33"/>
    </row>
    <row r="50" spans="1:11" ht="15.75" x14ac:dyDescent="0.25">
      <c r="A50" s="52" t="s">
        <v>143</v>
      </c>
      <c r="B50" s="52"/>
      <c r="C50" s="52"/>
      <c r="D50" s="25">
        <v>320</v>
      </c>
      <c r="E50" s="29"/>
      <c r="F50" s="29"/>
      <c r="G50" s="29"/>
      <c r="H50" s="29"/>
      <c r="I50" s="29"/>
    </row>
    <row r="51" spans="1:11" ht="15.75" x14ac:dyDescent="0.25">
      <c r="A51" s="52" t="s">
        <v>144</v>
      </c>
      <c r="B51" s="52"/>
      <c r="C51" s="52"/>
      <c r="D51" s="25">
        <v>340</v>
      </c>
      <c r="E51" s="29">
        <f>'[1]приложение №2'!M58+199116.93</f>
        <v>1083227.93</v>
      </c>
      <c r="F51" s="35">
        <f>290000+50000</f>
        <v>340000</v>
      </c>
      <c r="G51" s="35">
        <f>253420.12+50000</f>
        <v>303420.12</v>
      </c>
      <c r="H51" s="35">
        <f>203250+50000</f>
        <v>253250</v>
      </c>
      <c r="I51" s="35">
        <f>E51-F51-G51-H51</f>
        <v>186557.80999999994</v>
      </c>
      <c r="J51" s="33"/>
    </row>
    <row r="52" spans="1:11" ht="15.75" x14ac:dyDescent="0.2">
      <c r="A52" s="52" t="s">
        <v>145</v>
      </c>
      <c r="B52" s="52"/>
      <c r="C52" s="52"/>
      <c r="D52" s="27"/>
      <c r="E52" s="29"/>
      <c r="F52" s="29"/>
      <c r="G52" s="29"/>
      <c r="H52" s="29"/>
      <c r="I52" s="29"/>
    </row>
    <row r="53" spans="1:11" ht="15.75" x14ac:dyDescent="0.2">
      <c r="A53" s="52" t="s">
        <v>146</v>
      </c>
      <c r="B53" s="52"/>
      <c r="C53" s="52"/>
      <c r="D53" s="27" t="s">
        <v>111</v>
      </c>
      <c r="E53" s="28">
        <f>E6</f>
        <v>88538765.923068479</v>
      </c>
      <c r="F53" s="28">
        <f t="shared" ref="F53:I53" si="1">F6</f>
        <v>24635669.183000002</v>
      </c>
      <c r="G53" s="28">
        <f t="shared" si="1"/>
        <v>24236454.23</v>
      </c>
      <c r="H53" s="28">
        <f t="shared" si="1"/>
        <v>16439293.449999999</v>
      </c>
      <c r="I53" s="28">
        <f t="shared" si="1"/>
        <v>23227349.060068469</v>
      </c>
      <c r="K53" s="33"/>
    </row>
    <row r="54" spans="1:11" x14ac:dyDescent="0.2">
      <c r="A54" s="36"/>
      <c r="B54" s="36"/>
      <c r="C54" s="36"/>
      <c r="D54" s="36"/>
      <c r="E54" s="37"/>
      <c r="F54" s="37"/>
      <c r="G54" s="37"/>
      <c r="H54" s="37"/>
      <c r="I54" s="37"/>
    </row>
    <row r="55" spans="1:11" ht="15.75" x14ac:dyDescent="0.25">
      <c r="A55" s="3"/>
    </row>
    <row r="56" spans="1:11" ht="15.75" x14ac:dyDescent="0.25">
      <c r="A56" s="50" t="s">
        <v>147</v>
      </c>
      <c r="B56" s="50"/>
      <c r="C56" s="50"/>
    </row>
    <row r="57" spans="1:11" ht="15.75" x14ac:dyDescent="0.25">
      <c r="A57" s="13" t="s">
        <v>148</v>
      </c>
      <c r="B57" s="13"/>
      <c r="C57" s="13"/>
      <c r="D57" s="13"/>
      <c r="E57" s="13"/>
      <c r="F57" s="51" t="s">
        <v>149</v>
      </c>
      <c r="G57" s="51"/>
      <c r="H57" s="13"/>
      <c r="I57" s="13"/>
    </row>
    <row r="58" spans="1:11" ht="15.75" x14ac:dyDescent="0.25">
      <c r="A58" s="50" t="s">
        <v>150</v>
      </c>
      <c r="B58" s="50"/>
      <c r="C58" s="50"/>
      <c r="D58" s="13" t="s">
        <v>151</v>
      </c>
    </row>
    <row r="60" spans="1:11" ht="15.75" x14ac:dyDescent="0.25">
      <c r="A60" s="50" t="s">
        <v>152</v>
      </c>
      <c r="B60" s="50"/>
      <c r="C60" s="50"/>
    </row>
    <row r="61" spans="1:11" ht="15.75" x14ac:dyDescent="0.25">
      <c r="A61" s="50" t="s">
        <v>153</v>
      </c>
      <c r="B61" s="50"/>
      <c r="C61" s="50"/>
    </row>
    <row r="62" spans="1:11" ht="15.75" x14ac:dyDescent="0.25">
      <c r="A62" s="50" t="s">
        <v>154</v>
      </c>
      <c r="B62" s="50"/>
      <c r="C62" s="50"/>
      <c r="D62" s="50"/>
      <c r="E62" s="50"/>
      <c r="F62" s="50"/>
      <c r="G62" s="50"/>
      <c r="H62" s="50"/>
      <c r="I62" s="50"/>
    </row>
    <row r="63" spans="1:11" ht="15.75" x14ac:dyDescent="0.25">
      <c r="A63" s="3"/>
      <c r="D63" s="13" t="s">
        <v>151</v>
      </c>
    </row>
    <row r="64" spans="1:11" ht="15.75" x14ac:dyDescent="0.25">
      <c r="A64" s="50" t="s">
        <v>155</v>
      </c>
      <c r="B64" s="50"/>
      <c r="C64" s="50"/>
    </row>
    <row r="65" spans="1:9" ht="15.75" x14ac:dyDescent="0.25">
      <c r="A65" s="50" t="s">
        <v>156</v>
      </c>
      <c r="B65" s="50"/>
      <c r="C65" s="50"/>
      <c r="D65" s="50"/>
      <c r="E65" s="50"/>
      <c r="F65" s="50"/>
      <c r="G65" s="50"/>
      <c r="H65" s="50"/>
      <c r="I65" s="50"/>
    </row>
    <row r="66" spans="1:9" ht="15.75" x14ac:dyDescent="0.25">
      <c r="A66" s="3"/>
      <c r="D66" s="13" t="s">
        <v>151</v>
      </c>
    </row>
    <row r="67" spans="1:9" ht="15.75" x14ac:dyDescent="0.25">
      <c r="A67" s="3"/>
    </row>
    <row r="68" spans="1:9" ht="15.75" x14ac:dyDescent="0.25">
      <c r="A68" s="50" t="s">
        <v>157</v>
      </c>
      <c r="B68" s="50"/>
      <c r="C68" s="50"/>
      <c r="D68" s="50"/>
      <c r="E68" s="50"/>
      <c r="F68" s="50"/>
      <c r="G68" s="50"/>
      <c r="H68" s="50"/>
      <c r="I68" s="50"/>
    </row>
    <row r="69" spans="1:9" ht="15.75" x14ac:dyDescent="0.25">
      <c r="A69" s="50" t="s">
        <v>158</v>
      </c>
      <c r="B69" s="50"/>
      <c r="C69" s="50"/>
      <c r="D69" s="50"/>
      <c r="E69" s="50"/>
      <c r="F69" s="50"/>
      <c r="G69" s="50"/>
      <c r="H69" s="50"/>
      <c r="I69" s="50"/>
    </row>
    <row r="70" spans="1:9" ht="15.75" x14ac:dyDescent="0.25">
      <c r="B70" s="13"/>
      <c r="C70" s="13" t="s">
        <v>159</v>
      </c>
      <c r="D70" s="13"/>
      <c r="E70" s="13"/>
      <c r="F70" s="13"/>
      <c r="G70" s="13"/>
      <c r="H70" s="13"/>
      <c r="I70" s="13"/>
    </row>
    <row r="71" spans="1:9" ht="15.75" x14ac:dyDescent="0.25">
      <c r="A71" s="3"/>
    </row>
    <row r="72" spans="1:9" ht="15.75" x14ac:dyDescent="0.25">
      <c r="B72" s="13"/>
      <c r="C72" s="13" t="s">
        <v>160</v>
      </c>
      <c r="D72" s="13"/>
      <c r="E72" s="13"/>
      <c r="F72" s="13"/>
      <c r="G72" s="13"/>
      <c r="H72" s="13"/>
      <c r="I72" s="13"/>
    </row>
  </sheetData>
  <mergeCells count="64">
    <mergeCell ref="E3:E4"/>
    <mergeCell ref="F3:I3"/>
    <mergeCell ref="A13:C13"/>
    <mergeCell ref="A14:C14"/>
    <mergeCell ref="A15:C15"/>
    <mergeCell ref="A16:C16"/>
    <mergeCell ref="A1:D1"/>
    <mergeCell ref="A3:C4"/>
    <mergeCell ref="D3:D4"/>
    <mergeCell ref="A8:C8"/>
    <mergeCell ref="A9:C9"/>
    <mergeCell ref="A10:C10"/>
    <mergeCell ref="A11:C11"/>
    <mergeCell ref="A12:C12"/>
    <mergeCell ref="A5:C5"/>
    <mergeCell ref="A29:C29"/>
    <mergeCell ref="A18:C18"/>
    <mergeCell ref="A19:C19"/>
    <mergeCell ref="A20:C20"/>
    <mergeCell ref="A21:C21"/>
    <mergeCell ref="A22:C22"/>
    <mergeCell ref="A23:C23"/>
    <mergeCell ref="A24:C24"/>
    <mergeCell ref="A25:C25"/>
    <mergeCell ref="A26:C26"/>
    <mergeCell ref="A27:C27"/>
    <mergeCell ref="A28:C28"/>
    <mergeCell ref="A17:C17"/>
    <mergeCell ref="A6:C6"/>
    <mergeCell ref="A7:C7"/>
    <mergeCell ref="A41:C41"/>
    <mergeCell ref="A30:C30"/>
    <mergeCell ref="A31:C31"/>
    <mergeCell ref="A32:C32"/>
    <mergeCell ref="A33:C33"/>
    <mergeCell ref="A34:C34"/>
    <mergeCell ref="A35:C35"/>
    <mergeCell ref="A36:C36"/>
    <mergeCell ref="A37:C37"/>
    <mergeCell ref="A38:C38"/>
    <mergeCell ref="A39:C39"/>
    <mergeCell ref="A40:C40"/>
    <mergeCell ref="A53:C53"/>
    <mergeCell ref="A42:C42"/>
    <mergeCell ref="A43:C43"/>
    <mergeCell ref="A44:C44"/>
    <mergeCell ref="A45:C45"/>
    <mergeCell ref="A46:C46"/>
    <mergeCell ref="A47:C47"/>
    <mergeCell ref="A48:C48"/>
    <mergeCell ref="A49:C49"/>
    <mergeCell ref="A50:C50"/>
    <mergeCell ref="A51:C51"/>
    <mergeCell ref="A52:C52"/>
    <mergeCell ref="A64:C64"/>
    <mergeCell ref="A65:I65"/>
    <mergeCell ref="A68:I68"/>
    <mergeCell ref="A69:I69"/>
    <mergeCell ref="A56:C56"/>
    <mergeCell ref="F57:G57"/>
    <mergeCell ref="A58:C58"/>
    <mergeCell ref="A60:C60"/>
    <mergeCell ref="A61:C61"/>
    <mergeCell ref="A62:I62"/>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ДК</vt:lpstr>
      <vt:lpstr>Фхд123</vt:lpstr>
      <vt:lpstr>фхд12</vt:lpstr>
      <vt:lpstr>ДК!Область_печати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Подсухин Г.Г.</dc:creator>
  <cp:lastModifiedBy>Подсухин Г.Г.</cp:lastModifiedBy>
  <cp:lastPrinted>2016-02-24T07:34:58Z</cp:lastPrinted>
  <dcterms:created xsi:type="dcterms:W3CDTF">2016-02-15T03:52:58Z</dcterms:created>
  <dcterms:modified xsi:type="dcterms:W3CDTF">2016-11-29T08:47:56Z</dcterms:modified>
</cp:coreProperties>
</file>